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cr-my.sharepoint.com/personal/markteska_coloradochildrep_org/Documents/"/>
    </mc:Choice>
  </mc:AlternateContent>
  <xr:revisionPtr revIDLastSave="0" documentId="8_{91740B58-E5E5-493E-B408-43C2BC820FAC}" xr6:coauthVersionLast="47" xr6:coauthVersionMax="47" xr10:uidLastSave="{00000000-0000-0000-0000-000000000000}"/>
  <bookViews>
    <workbookView xWindow="-28920" yWindow="-120" windowWidth="29040" windowHeight="15840" xr2:uid="{90B58E5A-784B-4CC4-B369-279CD5B0A49C}"/>
  </bookViews>
  <sheets>
    <sheet name="Billing form" sheetId="1" r:id="rId1"/>
    <sheet name="Judicial districts" sheetId="7" state="hidden" r:id="rId2"/>
    <sheet name="Personas and rates" sheetId="2" state="hidden" r:id="rId3"/>
    <sheet name="Activity groups" sheetId="3" state="hidden" r:id="rId4"/>
    <sheet name="Date" sheetId="8" state="hidden" r:id="rId5"/>
    <sheet name="Other expenses" sheetId="9" state="hidden" r:id="rId6"/>
  </sheets>
  <definedNames>
    <definedName name="_xlnm.Print_Titles" localSheetId="0">'Billing form'!$1:$15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1" l="1"/>
  <c r="A79" i="1"/>
  <c r="D79" i="1" s="1"/>
  <c r="B78" i="1"/>
  <c r="A78" i="1"/>
  <c r="D78" i="1" s="1"/>
  <c r="B77" i="1"/>
  <c r="A77" i="1"/>
  <c r="D77" i="1" s="1"/>
  <c r="B76" i="1"/>
  <c r="A76" i="1"/>
  <c r="D76" i="1" s="1"/>
  <c r="B75" i="1"/>
  <c r="A75" i="1"/>
  <c r="D75" i="1" s="1"/>
  <c r="B74" i="1"/>
  <c r="A74" i="1"/>
  <c r="D74" i="1" s="1"/>
  <c r="A71" i="1"/>
  <c r="D71" i="1" s="1"/>
  <c r="A70" i="1"/>
  <c r="C70" i="1" s="1"/>
  <c r="A69" i="1"/>
  <c r="D69" i="1" s="1"/>
  <c r="A68" i="1"/>
  <c r="E55" i="1"/>
  <c r="J55" i="1"/>
  <c r="H32" i="1"/>
  <c r="F32" i="1"/>
  <c r="H31" i="1"/>
  <c r="F31" i="1"/>
  <c r="H30" i="1"/>
  <c r="F30" i="1"/>
  <c r="H29" i="1"/>
  <c r="F29" i="1"/>
  <c r="K29" i="1" s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20" i="1"/>
  <c r="F20" i="1"/>
  <c r="H19" i="1"/>
  <c r="F19" i="1"/>
  <c r="H18" i="1"/>
  <c r="F18" i="1"/>
  <c r="H17" i="1"/>
  <c r="F17" i="1"/>
  <c r="K17" i="1" s="1"/>
  <c r="F16" i="1"/>
  <c r="H16" i="1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D68" i="1" l="1"/>
  <c r="K28" i="1"/>
  <c r="C68" i="1"/>
  <c r="C69" i="1"/>
  <c r="C71" i="1"/>
  <c r="D70" i="1"/>
  <c r="K27" i="1"/>
  <c r="K33" i="1"/>
  <c r="K37" i="1"/>
  <c r="K41" i="1"/>
  <c r="K45" i="1"/>
  <c r="K24" i="1"/>
  <c r="H55" i="1"/>
  <c r="D73" i="1" s="1"/>
  <c r="K53" i="1"/>
  <c r="K35" i="1"/>
  <c r="K39" i="1"/>
  <c r="K43" i="1"/>
  <c r="K22" i="1"/>
  <c r="K26" i="1"/>
  <c r="K44" i="1"/>
  <c r="K23" i="1"/>
  <c r="K19" i="1"/>
  <c r="K34" i="1"/>
  <c r="F55" i="1"/>
  <c r="K47" i="1"/>
  <c r="K36" i="1"/>
  <c r="K54" i="1"/>
  <c r="K30" i="1"/>
  <c r="K31" i="1"/>
  <c r="K16" i="1"/>
  <c r="K21" i="1"/>
  <c r="K25" i="1"/>
  <c r="K32" i="1"/>
  <c r="K18" i="1"/>
  <c r="K46" i="1"/>
  <c r="K40" i="1"/>
  <c r="K51" i="1"/>
  <c r="K38" i="1"/>
  <c r="K20" i="1"/>
  <c r="K42" i="1"/>
  <c r="K49" i="1"/>
  <c r="K50" i="1"/>
  <c r="K48" i="1"/>
  <c r="K52" i="1"/>
  <c r="D72" i="1" l="1"/>
  <c r="C72" i="1"/>
  <c r="C80" i="1" s="1"/>
  <c r="D80" i="1"/>
  <c r="K55" i="1"/>
</calcChain>
</file>

<file path=xl/sharedStrings.xml><?xml version="1.0" encoding="utf-8"?>
<sst xmlns="http://schemas.openxmlformats.org/spreadsheetml/2006/main" count="127" uniqueCount="120">
  <si>
    <t xml:space="preserve">OCR Transition Program Billing Form </t>
  </si>
  <si>
    <t>Firm Name:</t>
  </si>
  <si>
    <t xml:space="preserve">Email: </t>
  </si>
  <si>
    <t>Case Number</t>
  </si>
  <si>
    <t>Activity Date</t>
  </si>
  <si>
    <t>Attorney/Staff Type</t>
  </si>
  <si>
    <t>Mileage</t>
  </si>
  <si>
    <t>Date</t>
  </si>
  <si>
    <t>Signature</t>
  </si>
  <si>
    <t xml:space="preserve">Total </t>
  </si>
  <si>
    <t xml:space="preserve">Information: </t>
  </si>
  <si>
    <t xml:space="preserve">Billing: </t>
  </si>
  <si>
    <t>CO Atty Reg #</t>
  </si>
  <si>
    <t>Attorney</t>
  </si>
  <si>
    <t>Paralegal</t>
  </si>
  <si>
    <t>Activity Group</t>
  </si>
  <si>
    <t>Youth Contact</t>
  </si>
  <si>
    <t>Court-related Activities</t>
  </si>
  <si>
    <t>Independent Investigation</t>
  </si>
  <si>
    <t>Travel</t>
  </si>
  <si>
    <t>Hours</t>
  </si>
  <si>
    <t>Judicial District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</si>
  <si>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</si>
  <si>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</si>
  <si>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</si>
  <si>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</si>
  <si>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</si>
  <si>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</si>
  <si>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</si>
  <si>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</si>
  <si>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</si>
  <si>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</si>
  <si>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</si>
  <si>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</si>
  <si>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</si>
  <si>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</si>
  <si>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</si>
  <si>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</si>
  <si>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</si>
  <si>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</si>
  <si>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</si>
  <si>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</si>
  <si>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</si>
  <si>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</si>
  <si>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</si>
  <si>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</si>
  <si>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</si>
  <si>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</si>
  <si>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</si>
  <si>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</si>
  <si>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</si>
  <si>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</si>
  <si>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</si>
  <si>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</si>
  <si>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</si>
  <si>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</si>
  <si>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</si>
  <si>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</si>
  <si>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</si>
  <si>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</si>
  <si>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</si>
  <si>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</si>
  <si>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</si>
  <si>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</si>
  <si>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</si>
  <si>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</si>
  <si>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</si>
  <si>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</si>
  <si>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</si>
  <si>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</si>
  <si>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</si>
  <si>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</si>
  <si>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</si>
  <si>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</si>
  <si>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</si>
  <si>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</si>
  <si>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</si>
  <si>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</si>
  <si>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</si>
  <si>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</si>
  <si>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</si>
  <si>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</si>
  <si>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</si>
  <si>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</si>
  <si>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</si>
  <si>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</si>
  <si>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</si>
  <si>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District #</t>
  </si>
  <si>
    <t>Court</t>
  </si>
  <si>
    <t>Miles</t>
  </si>
  <si>
    <t>Total Duration ($)</t>
  </si>
  <si>
    <t>Mileage ($)</t>
  </si>
  <si>
    <t>Case Consultant</t>
  </si>
  <si>
    <t>Mileage rate:</t>
  </si>
  <si>
    <t>Calendar 2021</t>
  </si>
  <si>
    <t>Other Expenses</t>
  </si>
  <si>
    <t>Type</t>
  </si>
  <si>
    <t>Amount</t>
  </si>
  <si>
    <t>Copies</t>
  </si>
  <si>
    <t>Child meal</t>
  </si>
  <si>
    <t>Postage</t>
  </si>
  <si>
    <t>Filing fee</t>
  </si>
  <si>
    <t>Discovery</t>
  </si>
  <si>
    <t>Transcripts</t>
  </si>
  <si>
    <t>CAC</t>
  </si>
  <si>
    <t>Mand Costs</t>
  </si>
  <si>
    <t>Approp</t>
  </si>
  <si>
    <t>Billing Period:</t>
  </si>
  <si>
    <t>From:</t>
  </si>
  <si>
    <t>To:</t>
  </si>
  <si>
    <t>Billing Summary (for OCR use only)</t>
  </si>
  <si>
    <t>Total</t>
  </si>
  <si>
    <t>Subtotal - duration</t>
  </si>
  <si>
    <t>Total Billing</t>
  </si>
  <si>
    <t>This form is to be used by attorneys to bill for cases related to HB21-1094's Transition Program.  This form must be submitted in accordance with invoice deadlines and requirements set forth in the OCR Billing Policies and Procedures.  A separate OCR Transition Program Billing Form must be submitted for each case.</t>
  </si>
  <si>
    <t>Should match Total Billing from above</t>
  </si>
  <si>
    <t>Assignment Date</t>
  </si>
  <si>
    <t>The information in the above form is true.  No compensation for the services described has been received.  I will provide accurate itemization of the in-court and out-of-court hours and receipts as requested by OCR.  I have reviewed the procedures in Chief Justice Directive 04-06, and subsequent directives, and understand that payment may be adjusted for items that do not comply with the Office of the Child's Representative's procedures.</t>
  </si>
  <si>
    <t>Atty/Staff Initials</t>
  </si>
  <si>
    <t xml:space="preserve">Assigned Attorney: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</si>
</sst>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#,##0.0_);[Red]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1" applyFont="1" applyBorder="1"/>
    <xf numFmtId="0" fontId="6" fillId="0" borderId="0" xfId="1" applyFont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wrapText="1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4" applyFont="1" applyFill="1" applyBorder="1" applyAlignment="1"/>
    <xf numFmtId="0" fontId="7" fillId="0" borderId="0" xfId="0" applyFont="1"/>
    <xf numFmtId="8" fontId="0" fillId="0" borderId="0" xfId="5" applyNumberFormat="1" applyFont="1"/>
    <xf numFmtId="0" fontId="6" fillId="6" borderId="18" xfId="4" applyFont="1" applyFill="1" applyBorder="1" applyAlignment="1">
      <alignment horizontal="right"/>
    </xf>
    <xf numFmtId="0" fontId="6" fillId="6" borderId="22" xfId="4" applyFont="1" applyFill="1" applyBorder="1" applyAlignment="1">
      <alignment horizontal="right" wrapText="1"/>
    </xf>
    <xf numFmtId="0" fontId="6" fillId="6" borderId="24" xfId="2" applyFont="1" applyFill="1" applyBorder="1" applyAlignment="1">
      <alignment horizontal="center" vertical="top" wrapText="1"/>
    </xf>
    <xf numFmtId="0" fontId="6" fillId="6" borderId="25" xfId="2" applyFont="1" applyFill="1" applyBorder="1" applyAlignment="1">
      <alignment horizontal="center" vertical="top" wrapText="1"/>
    </xf>
    <xf numFmtId="0" fontId="6" fillId="6" borderId="26" xfId="2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vertical="top" wrapText="1"/>
    </xf>
    <xf numFmtId="14" fontId="6" fillId="0" borderId="0" xfId="2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27" xfId="0" applyBorder="1"/>
    <xf numFmtId="0" fontId="6" fillId="6" borderId="15" xfId="2" applyFont="1" applyFill="1" applyBorder="1" applyAlignment="1">
      <alignment horizontal="center" wrapText="1"/>
    </xf>
    <xf numFmtId="8" fontId="5" fillId="5" borderId="29" xfId="3" applyNumberFormat="1" applyFont="1" applyFill="1" applyBorder="1"/>
    <xf numFmtId="8" fontId="5" fillId="5" borderId="30" xfId="3" applyNumberFormat="1" applyFont="1" applyFill="1" applyBorder="1"/>
    <xf numFmtId="8" fontId="5" fillId="5" borderId="3" xfId="3" applyNumberFormat="1" applyFont="1" applyFill="1" applyBorder="1"/>
    <xf numFmtId="8" fontId="5" fillId="5" borderId="14" xfId="3" applyNumberFormat="1" applyFont="1" applyFill="1" applyBorder="1"/>
    <xf numFmtId="8" fontId="5" fillId="5" borderId="32" xfId="3" applyNumberFormat="1" applyFont="1" applyFill="1" applyBorder="1"/>
    <xf numFmtId="8" fontId="5" fillId="5" borderId="33" xfId="3" applyNumberFormat="1" applyFont="1" applyFill="1" applyBorder="1"/>
    <xf numFmtId="0" fontId="6" fillId="0" borderId="0" xfId="0" applyFont="1"/>
    <xf numFmtId="0" fontId="6" fillId="6" borderId="37" xfId="0" applyFont="1" applyFill="1" applyBorder="1" applyAlignment="1">
      <alignment vertical="top" wrapText="1"/>
    </xf>
    <xf numFmtId="0" fontId="6" fillId="6" borderId="38" xfId="0" applyFont="1" applyFill="1" applyBorder="1" applyAlignment="1">
      <alignment vertical="top" wrapText="1"/>
    </xf>
    <xf numFmtId="0" fontId="9" fillId="0" borderId="0" xfId="0" applyFont="1"/>
    <xf numFmtId="8" fontId="5" fillId="0" borderId="0" xfId="0" applyNumberFormat="1" applyFont="1"/>
    <xf numFmtId="0" fontId="5" fillId="5" borderId="28" xfId="0" applyFont="1" applyFill="1" applyBorder="1"/>
    <xf numFmtId="8" fontId="5" fillId="5" borderId="30" xfId="0" applyNumberFormat="1" applyFont="1" applyFill="1" applyBorder="1"/>
    <xf numFmtId="0" fontId="5" fillId="5" borderId="10" xfId="0" applyFont="1" applyFill="1" applyBorder="1"/>
    <xf numFmtId="0" fontId="5" fillId="5" borderId="3" xfId="0" applyFont="1" applyFill="1" applyBorder="1"/>
    <xf numFmtId="8" fontId="5" fillId="5" borderId="14" xfId="0" applyNumberFormat="1" applyFont="1" applyFill="1" applyBorder="1"/>
    <xf numFmtId="0" fontId="5" fillId="5" borderId="11" xfId="0" applyFont="1" applyFill="1" applyBorder="1"/>
    <xf numFmtId="0" fontId="5" fillId="5" borderId="15" xfId="0" applyFont="1" applyFill="1" applyBorder="1"/>
    <xf numFmtId="8" fontId="5" fillId="5" borderId="16" xfId="0" applyNumberFormat="1" applyFont="1" applyFill="1" applyBorder="1"/>
    <xf numFmtId="8" fontId="5" fillId="5" borderId="8" xfId="0" applyNumberFormat="1" applyFont="1" applyFill="1" applyBorder="1"/>
    <xf numFmtId="0" fontId="5" fillId="0" borderId="5" xfId="4" applyFont="1" applyFill="1" applyBorder="1" applyAlignment="1" applyProtection="1">
      <alignment horizontal="left"/>
      <protection locked="0"/>
    </xf>
    <xf numFmtId="14" fontId="5" fillId="0" borderId="35" xfId="0" applyNumberFormat="1" applyFont="1" applyBorder="1" applyAlignment="1" applyProtection="1">
      <alignment vertical="top" wrapText="1"/>
      <protection locked="0"/>
    </xf>
    <xf numFmtId="14" fontId="5" fillId="0" borderId="36" xfId="0" applyNumberFormat="1" applyFont="1" applyBorder="1" applyAlignment="1" applyProtection="1">
      <alignment vertical="top" wrapText="1"/>
      <protection locked="0"/>
    </xf>
    <xf numFmtId="0" fontId="5" fillId="0" borderId="29" xfId="3" applyFont="1" applyFill="1" applyBorder="1" applyProtection="1">
      <protection locked="0"/>
    </xf>
    <xf numFmtId="165" fontId="5" fillId="0" borderId="29" xfId="3" applyNumberFormat="1" applyFont="1" applyFill="1" applyBorder="1" applyProtection="1">
      <protection locked="0"/>
    </xf>
    <xf numFmtId="0" fontId="5" fillId="0" borderId="3" xfId="3" applyFont="1" applyFill="1" applyBorder="1" applyProtection="1">
      <protection locked="0"/>
    </xf>
    <xf numFmtId="165" fontId="5" fillId="0" borderId="3" xfId="3" applyNumberFormat="1" applyFont="1" applyFill="1" applyBorder="1" applyProtection="1">
      <protection locked="0"/>
    </xf>
    <xf numFmtId="0" fontId="5" fillId="0" borderId="32" xfId="3" applyFont="1" applyFill="1" applyBorder="1" applyProtection="1">
      <protection locked="0"/>
    </xf>
    <xf numFmtId="165" fontId="5" fillId="0" borderId="32" xfId="3" applyNumberFormat="1" applyFont="1" applyFill="1" applyBorder="1" applyProtection="1">
      <protection locked="0"/>
    </xf>
    <xf numFmtId="8" fontId="5" fillId="0" borderId="29" xfId="3" applyNumberFormat="1" applyFont="1" applyFill="1" applyBorder="1" applyProtection="1">
      <protection locked="0"/>
    </xf>
    <xf numFmtId="8" fontId="5" fillId="0" borderId="3" xfId="3" applyNumberFormat="1" applyFont="1" applyFill="1" applyBorder="1" applyProtection="1">
      <protection locked="0"/>
    </xf>
    <xf numFmtId="8" fontId="5" fillId="0" borderId="32" xfId="3" applyNumberFormat="1" applyFont="1" applyFill="1" applyBorder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6" xfId="2" applyFont="1" applyFill="1" applyBorder="1" applyAlignment="1" applyProtection="1">
      <alignment horizontal="left" vertical="top" wrapText="1"/>
      <protection locked="0"/>
    </xf>
    <xf numFmtId="0" fontId="5" fillId="0" borderId="7" xfId="2" applyFont="1" applyFill="1" applyBorder="1" applyAlignment="1" applyProtection="1">
      <alignment horizontal="left" vertical="top" wrapText="1"/>
      <protection locked="0"/>
    </xf>
    <xf numFmtId="164" fontId="5" fillId="0" borderId="8" xfId="2" applyNumberFormat="1" applyFont="1" applyFill="1" applyBorder="1" applyAlignment="1" applyProtection="1">
      <alignment vertical="top" wrapText="1"/>
      <protection locked="0"/>
    </xf>
    <xf numFmtId="165" fontId="5" fillId="5" borderId="40" xfId="0" applyNumberFormat="1" applyFont="1" applyFill="1" applyBorder="1"/>
    <xf numFmtId="165" fontId="5" fillId="5" borderId="41" xfId="0" applyNumberFormat="1" applyFont="1" applyFill="1" applyBorder="1"/>
    <xf numFmtId="165" fontId="5" fillId="5" borderId="42" xfId="0" applyNumberFormat="1" applyFont="1" applyFill="1" applyBorder="1"/>
    <xf numFmtId="0" fontId="5" fillId="7" borderId="24" xfId="0" applyFont="1" applyFill="1" applyBorder="1"/>
    <xf numFmtId="0" fontId="5" fillId="7" borderId="25" xfId="0" applyFont="1" applyFill="1" applyBorder="1"/>
    <xf numFmtId="0" fontId="5" fillId="7" borderId="29" xfId="0" applyFont="1" applyFill="1" applyBorder="1"/>
    <xf numFmtId="0" fontId="5" fillId="7" borderId="3" xfId="0" applyFont="1" applyFill="1" applyBorder="1"/>
    <xf numFmtId="165" fontId="5" fillId="7" borderId="41" xfId="0" applyNumberFormat="1" applyFont="1" applyFill="1" applyBorder="1"/>
    <xf numFmtId="165" fontId="5" fillId="7" borderId="17" xfId="0" applyNumberFormat="1" applyFont="1" applyFill="1" applyBorder="1"/>
    <xf numFmtId="0" fontId="5" fillId="5" borderId="34" xfId="0" applyFont="1" applyFill="1" applyBorder="1"/>
    <xf numFmtId="0" fontId="5" fillId="5" borderId="23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165" fontId="6" fillId="5" borderId="25" xfId="3" applyNumberFormat="1" applyFont="1" applyFill="1" applyBorder="1"/>
    <xf numFmtId="8" fontId="6" fillId="5" borderId="25" xfId="3" applyNumberFormat="1" applyFont="1" applyFill="1" applyBorder="1"/>
    <xf numFmtId="0" fontId="6" fillId="5" borderId="25" xfId="3" applyFont="1" applyFill="1" applyBorder="1"/>
    <xf numFmtId="8" fontId="6" fillId="5" borderId="26" xfId="3" applyNumberFormat="1" applyFont="1" applyFill="1" applyBorder="1"/>
    <xf numFmtId="0" fontId="5" fillId="0" borderId="29" xfId="3" applyFont="1" applyFill="1" applyBorder="1" applyAlignment="1" applyProtection="1">
      <alignment horizontal="center"/>
      <protection locked="0"/>
    </xf>
    <xf numFmtId="0" fontId="5" fillId="0" borderId="3" xfId="3" applyFont="1" applyFill="1" applyBorder="1" applyAlignment="1" applyProtection="1">
      <alignment horizontal="center"/>
      <protection locked="0"/>
    </xf>
    <xf numFmtId="0" fontId="5" fillId="0" borderId="32" xfId="3" applyFont="1" applyFill="1" applyBorder="1" applyAlignment="1" applyProtection="1">
      <alignment horizontal="center"/>
      <protection locked="0"/>
    </xf>
    <xf numFmtId="164" fontId="5" fillId="0" borderId="28" xfId="3" applyNumberFormat="1" applyFont="1" applyFill="1" applyBorder="1" applyAlignment="1" applyProtection="1">
      <alignment horizontal="left"/>
      <protection locked="0"/>
    </xf>
    <xf numFmtId="164" fontId="5" fillId="0" borderId="10" xfId="3" applyNumberFormat="1" applyFont="1" applyFill="1" applyBorder="1" applyAlignment="1" applyProtection="1">
      <alignment horizontal="left"/>
      <protection locked="0"/>
    </xf>
    <xf numFmtId="164" fontId="5" fillId="0" borderId="31" xfId="3" applyNumberFormat="1" applyFont="1" applyFill="1" applyBorder="1" applyAlignment="1" applyProtection="1">
      <alignment horizontal="left"/>
      <protection locked="0"/>
    </xf>
    <xf numFmtId="0" fontId="5" fillId="0" borderId="20" xfId="4" applyFont="1" applyFill="1" applyBorder="1" applyAlignment="1" applyProtection="1">
      <alignment horizontal="left"/>
      <protection locked="0"/>
    </xf>
    <xf numFmtId="0" fontId="5" fillId="0" borderId="21" xfId="4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6" fillId="6" borderId="43" xfId="2" applyFont="1" applyFill="1" applyBorder="1" applyAlignment="1">
      <alignment horizontal="center" wrapText="1"/>
    </xf>
    <xf numFmtId="0" fontId="6" fillId="6" borderId="7" xfId="2" applyFont="1" applyFill="1" applyBorder="1" applyAlignment="1">
      <alignment horizontal="center" wrapText="1"/>
    </xf>
    <xf numFmtId="164" fontId="6" fillId="5" borderId="19" xfId="3" applyNumberFormat="1" applyFont="1" applyFill="1" applyBorder="1" applyAlignment="1"/>
    <xf numFmtId="164" fontId="6" fillId="5" borderId="20" xfId="3" applyNumberFormat="1" applyFont="1" applyFill="1" applyBorder="1" applyAlignment="1"/>
    <xf numFmtId="164" fontId="6" fillId="5" borderId="34" xfId="3" applyNumberFormat="1" applyFont="1" applyFill="1" applyBorder="1" applyAlignment="1"/>
    <xf numFmtId="0" fontId="5" fillId="0" borderId="27" xfId="0" applyFont="1" applyBorder="1" applyAlignment="1" applyProtection="1">
      <alignment horizontal="center"/>
      <protection locked="0"/>
    </xf>
    <xf numFmtId="8" fontId="10" fillId="0" borderId="4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0" xfId="0" applyFont="1" applyAlignment="1">
      <alignment wrapText="1"/>
    </xf>
    <xf numFmtId="0" fontId="11" fillId="0" borderId="20" xfId="6" applyFill="1" applyBorder="1" applyAlignment="1" applyProtection="1">
      <alignment horizontal="left"/>
      <protection locked="0"/>
    </xf>
    <xf numFmtId="0" fontId="6" fillId="6" borderId="9" xfId="2" applyFont="1" applyFill="1" applyBorder="1" applyAlignment="1">
      <alignment horizontal="center"/>
    </xf>
    <xf numFmtId="0" fontId="6" fillId="6" borderId="11" xfId="2" applyFont="1" applyFill="1" applyBorder="1" applyAlignment="1">
      <alignment horizontal="center"/>
    </xf>
    <xf numFmtId="0" fontId="6" fillId="6" borderId="12" xfId="2" applyFont="1" applyFill="1" applyBorder="1" applyAlignment="1">
      <alignment horizontal="center" wrapText="1"/>
    </xf>
    <xf numFmtId="0" fontId="6" fillId="6" borderId="15" xfId="2" applyFont="1" applyFill="1" applyBorder="1" applyAlignment="1">
      <alignment horizontal="center" wrapText="1"/>
    </xf>
    <xf numFmtId="0" fontId="6" fillId="6" borderId="13" xfId="2" applyFont="1" applyFill="1" applyBorder="1" applyAlignment="1">
      <alignment horizontal="center" wrapText="1"/>
    </xf>
    <xf numFmtId="0" fontId="6" fillId="6" borderId="16" xfId="2" applyFont="1" applyFill="1" applyBorder="1" applyAlignment="1">
      <alignment horizontal="center" wrapText="1"/>
    </xf>
  </cellXfs>
  <cellStyles count="7">
    <cellStyle name="20% - Accent1" xfId="3" builtinId="30"/>
    <cellStyle name="40% - Accent1" xfId="4" builtinId="31"/>
    <cellStyle name="Accent1" xfId="2" builtinId="29"/>
    <cellStyle name="Currency" xfId="5" builtinId="4"/>
    <cellStyle name="Heading 1" xfId="1" builtinId="16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A178-7685-4A85-9F74-286DCBA1D5A6}">
  <sheetPr>
    <pageSetUpPr fitToPage="1"/>
  </sheetPr>
  <dimension ref="A1:K83"/>
  <sheetViews>
    <sheetView showGridLines="0" tabSelected="1" zoomScale="90" zoomScaleNormal="90" workbookViewId="0">
      <selection activeCell="F11" sqref="F11"/>
    </sheetView>
  </sheetViews>
  <sheetFormatPr defaultRowHeight="15" x14ac:dyDescent="0.2"/>
  <cols>
    <col min="1" max="1" width="27.7109375" style="3" customWidth="1"/>
    <col min="2" max="2" width="19.85546875" style="3" customWidth="1"/>
    <col min="3" max="3" width="20.5703125" style="3" customWidth="1"/>
    <col min="4" max="4" width="28.42578125" style="3" customWidth="1"/>
    <col min="5" max="5" width="18.5703125" style="3" customWidth="1"/>
    <col min="6" max="6" width="13.28515625" style="3" bestFit="1" customWidth="1"/>
    <col min="7" max="7" width="13.28515625" style="3" customWidth="1"/>
    <col min="8" max="9" width="13.7109375" style="3" customWidth="1"/>
    <col min="10" max="10" width="19.28515625" style="3" customWidth="1"/>
    <col min="11" max="11" width="13.7109375" style="3" customWidth="1"/>
    <col min="12" max="16384" width="9.140625" style="3"/>
  </cols>
  <sheetData>
    <row r="1" spans="1:11" ht="33.75" x14ac:dyDescent="0.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s="15" customFormat="1" ht="30" customHeight="1" x14ac:dyDescent="0.2">
      <c r="A2" s="99" t="s">
        <v>114</v>
      </c>
      <c r="B2" s="99"/>
      <c r="C2" s="99"/>
      <c r="D2" s="99"/>
      <c r="E2" s="99"/>
      <c r="F2" s="99"/>
      <c r="G2" s="99"/>
      <c r="H2" s="99"/>
      <c r="I2" s="99"/>
      <c r="J2" s="99"/>
    </row>
    <row r="3" spans="1:11" ht="30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16.5" thickBot="1" x14ac:dyDescent="0.3">
      <c r="A4" s="5" t="s">
        <v>10</v>
      </c>
    </row>
    <row r="5" spans="1:11" ht="16.5" thickBot="1" x14ac:dyDescent="0.3">
      <c r="A5" s="17" t="s">
        <v>119</v>
      </c>
      <c r="B5" s="88"/>
      <c r="C5" s="89"/>
    </row>
    <row r="6" spans="1:11" ht="16.5" thickBot="1" x14ac:dyDescent="0.3">
      <c r="A6" s="18" t="s">
        <v>12</v>
      </c>
      <c r="B6" s="49"/>
      <c r="C6" s="14"/>
    </row>
    <row r="7" spans="1:11" ht="16.5" thickBot="1" x14ac:dyDescent="0.3">
      <c r="A7" s="17" t="s">
        <v>1</v>
      </c>
      <c r="B7" s="88"/>
      <c r="C7" s="89"/>
    </row>
    <row r="8" spans="1:11" ht="16.5" thickBot="1" x14ac:dyDescent="0.3">
      <c r="A8" s="17" t="s">
        <v>2</v>
      </c>
      <c r="B8" s="100"/>
      <c r="C8" s="89"/>
    </row>
    <row r="9" spans="1:11" x14ac:dyDescent="0.2">
      <c r="A9" s="13"/>
      <c r="B9" s="12"/>
      <c r="C9" s="12"/>
    </row>
    <row r="10" spans="1:11" ht="16.5" thickBot="1" x14ac:dyDescent="0.3">
      <c r="A10" s="6" t="s">
        <v>11</v>
      </c>
      <c r="E10" s="35" t="s">
        <v>107</v>
      </c>
    </row>
    <row r="11" spans="1:11" s="8" customFormat="1" ht="16.5" thickBot="1" x14ac:dyDescent="0.3">
      <c r="A11" s="19" t="s">
        <v>3</v>
      </c>
      <c r="B11" s="20" t="s">
        <v>21</v>
      </c>
      <c r="C11" s="21" t="s">
        <v>116</v>
      </c>
      <c r="D11" s="7"/>
      <c r="E11" s="36" t="s">
        <v>108</v>
      </c>
      <c r="F11" s="50"/>
      <c r="G11" s="7"/>
      <c r="H11" s="7"/>
      <c r="I11" s="7"/>
      <c r="J11" s="7"/>
    </row>
    <row r="12" spans="1:11" s="8" customFormat="1" ht="16.5" thickBot="1" x14ac:dyDescent="0.3">
      <c r="A12" s="62"/>
      <c r="B12" s="63"/>
      <c r="C12" s="64"/>
      <c r="D12" s="7"/>
      <c r="E12" s="37" t="s">
        <v>109</v>
      </c>
      <c r="F12" s="51"/>
      <c r="G12" s="7"/>
      <c r="H12" s="7"/>
      <c r="I12" s="7"/>
      <c r="J12" s="7"/>
    </row>
    <row r="13" spans="1:11" s="26" customFormat="1" ht="9.75" customHeight="1" thickBot="1" x14ac:dyDescent="0.3">
      <c r="A13" s="22"/>
      <c r="B13" s="22"/>
      <c r="C13" s="23"/>
      <c r="D13" s="24"/>
      <c r="E13" s="25"/>
      <c r="F13" s="25"/>
      <c r="G13" s="25"/>
      <c r="H13" s="25"/>
      <c r="I13" s="25"/>
      <c r="J13" s="25"/>
      <c r="K13" s="25"/>
    </row>
    <row r="14" spans="1:11" s="9" customFormat="1" ht="15.75" x14ac:dyDescent="0.25">
      <c r="A14" s="101" t="s">
        <v>4</v>
      </c>
      <c r="B14" s="103" t="s">
        <v>5</v>
      </c>
      <c r="C14" s="91" t="s">
        <v>118</v>
      </c>
      <c r="D14" s="103" t="s">
        <v>15</v>
      </c>
      <c r="E14" s="103" t="s">
        <v>20</v>
      </c>
      <c r="F14" s="103" t="s">
        <v>90</v>
      </c>
      <c r="G14" s="103" t="s">
        <v>89</v>
      </c>
      <c r="H14" s="103" t="s">
        <v>91</v>
      </c>
      <c r="I14" s="103" t="s">
        <v>95</v>
      </c>
      <c r="J14" s="103"/>
      <c r="K14" s="105" t="s">
        <v>9</v>
      </c>
    </row>
    <row r="15" spans="1:11" s="9" customFormat="1" ht="15.95" customHeight="1" thickBot="1" x14ac:dyDescent="0.3">
      <c r="A15" s="102"/>
      <c r="B15" s="104"/>
      <c r="C15" s="92"/>
      <c r="D15" s="104"/>
      <c r="E15" s="104"/>
      <c r="F15" s="104"/>
      <c r="G15" s="104"/>
      <c r="H15" s="104"/>
      <c r="I15" s="28" t="s">
        <v>96</v>
      </c>
      <c r="J15" s="28" t="s">
        <v>97</v>
      </c>
      <c r="K15" s="106"/>
    </row>
    <row r="16" spans="1:11" x14ac:dyDescent="0.2">
      <c r="A16" s="85"/>
      <c r="B16" s="52"/>
      <c r="C16" s="82"/>
      <c r="D16" s="52"/>
      <c r="E16" s="53"/>
      <c r="F16" s="29">
        <f>IF(B16="Attorney",E16*'Personas and rates'!$B$1,IF(B16="Case Consultant",E16*'Personas and rates'!$B$2,IF(B16="Paralegal",E16*'Personas and rates'!$B$3,0)))</f>
        <v>0</v>
      </c>
      <c r="G16" s="52"/>
      <c r="H16" s="29">
        <f>IF(G16&gt;0,G16*'Personas and rates'!$B$7,0)</f>
        <v>0</v>
      </c>
      <c r="I16" s="58"/>
      <c r="J16" s="58"/>
      <c r="K16" s="30">
        <f>SUM(F16,H16,J16)</f>
        <v>0</v>
      </c>
    </row>
    <row r="17" spans="1:11" x14ac:dyDescent="0.2">
      <c r="A17" s="86"/>
      <c r="B17" s="54"/>
      <c r="C17" s="83"/>
      <c r="D17" s="54"/>
      <c r="E17" s="55"/>
      <c r="F17" s="31">
        <f>IF(B17="Attorney",E17*'Personas and rates'!$B$1,IF(B17="Case Consultant",E17*'Personas and rates'!$B$2,IF(B17="Paralegal",E17*'Personas and rates'!$B$3,0)))</f>
        <v>0</v>
      </c>
      <c r="G17" s="54"/>
      <c r="H17" s="31">
        <f>IF(G17&gt;0,G17*'Personas and rates'!$B$7,0)</f>
        <v>0</v>
      </c>
      <c r="I17" s="59"/>
      <c r="J17" s="59"/>
      <c r="K17" s="32">
        <f t="shared" ref="K17:K54" si="0">SUM(F17,H17,J17)</f>
        <v>0</v>
      </c>
    </row>
    <row r="18" spans="1:11" x14ac:dyDescent="0.2">
      <c r="A18" s="86"/>
      <c r="B18" s="54"/>
      <c r="C18" s="83"/>
      <c r="D18" s="54"/>
      <c r="E18" s="55"/>
      <c r="F18" s="31">
        <f>IF(B18="Attorney",E18*'Personas and rates'!$B$1,IF(B18="Case Consultant",E18*'Personas and rates'!$B$2,IF(B18="Paralegal",E18*'Personas and rates'!$B$3,0)))</f>
        <v>0</v>
      </c>
      <c r="G18" s="54"/>
      <c r="H18" s="31">
        <f>IF(G18&gt;0,G18*'Personas and rates'!$B$7,0)</f>
        <v>0</v>
      </c>
      <c r="I18" s="59"/>
      <c r="J18" s="59"/>
      <c r="K18" s="32">
        <f t="shared" si="0"/>
        <v>0</v>
      </c>
    </row>
    <row r="19" spans="1:11" x14ac:dyDescent="0.2">
      <c r="A19" s="86"/>
      <c r="B19" s="54"/>
      <c r="C19" s="83"/>
      <c r="D19" s="54"/>
      <c r="E19" s="55"/>
      <c r="F19" s="31">
        <f>IF(B19="Attorney",E19*'Personas and rates'!$B$1,IF(B19="Case Consultant",E19*'Personas and rates'!$B$2,IF(B19="Paralegal",E19*'Personas and rates'!$B$3,0)))</f>
        <v>0</v>
      </c>
      <c r="G19" s="54"/>
      <c r="H19" s="31">
        <f>IF(G19&gt;0,G19*'Personas and rates'!$B$7,0)</f>
        <v>0</v>
      </c>
      <c r="I19" s="59"/>
      <c r="J19" s="59"/>
      <c r="K19" s="32">
        <f t="shared" si="0"/>
        <v>0</v>
      </c>
    </row>
    <row r="20" spans="1:11" x14ac:dyDescent="0.2">
      <c r="A20" s="86"/>
      <c r="B20" s="54"/>
      <c r="C20" s="83"/>
      <c r="D20" s="54"/>
      <c r="E20" s="55"/>
      <c r="F20" s="31">
        <f>IF(B20="Attorney",E20*'Personas and rates'!$B$1,IF(B20="Case Consultant",E20*'Personas and rates'!$B$2,IF(B20="Paralegal",E20*'Personas and rates'!$B$3,0)))</f>
        <v>0</v>
      </c>
      <c r="G20" s="54"/>
      <c r="H20" s="31">
        <f>IF(G20&gt;0,G20*'Personas and rates'!$B$7,0)</f>
        <v>0</v>
      </c>
      <c r="I20" s="59"/>
      <c r="J20" s="59"/>
      <c r="K20" s="32">
        <f t="shared" si="0"/>
        <v>0</v>
      </c>
    </row>
    <row r="21" spans="1:11" x14ac:dyDescent="0.2">
      <c r="A21" s="86"/>
      <c r="B21" s="54"/>
      <c r="C21" s="83"/>
      <c r="D21" s="54"/>
      <c r="E21" s="55"/>
      <c r="F21" s="31">
        <f>IF(B21="Attorney",E21*'Personas and rates'!$B$1,IF(B21="Case Consultant",E21*'Personas and rates'!$B$2,IF(B21="Paralegal",E21*'Personas and rates'!$B$3,0)))</f>
        <v>0</v>
      </c>
      <c r="G21" s="54"/>
      <c r="H21" s="31">
        <f>IF(G21&gt;0,G21*'Personas and rates'!$B$7,0)</f>
        <v>0</v>
      </c>
      <c r="I21" s="59"/>
      <c r="J21" s="59"/>
      <c r="K21" s="32">
        <f t="shared" ref="K21:K32" si="1">SUM(F21,H21,J21)</f>
        <v>0</v>
      </c>
    </row>
    <row r="22" spans="1:11" x14ac:dyDescent="0.2">
      <c r="A22" s="86"/>
      <c r="B22" s="54"/>
      <c r="C22" s="83"/>
      <c r="D22" s="54"/>
      <c r="E22" s="55"/>
      <c r="F22" s="31">
        <f>IF(B22="Attorney",E22*'Personas and rates'!$B$1,IF(B22="Case Consultant",E22*'Personas and rates'!$B$2,IF(B22="Paralegal",E22*'Personas and rates'!$B$3,0)))</f>
        <v>0</v>
      </c>
      <c r="G22" s="54"/>
      <c r="H22" s="31">
        <f>IF(G22&gt;0,G22*'Personas and rates'!$B$7,0)</f>
        <v>0</v>
      </c>
      <c r="I22" s="59"/>
      <c r="J22" s="59"/>
      <c r="K22" s="32">
        <f t="shared" si="1"/>
        <v>0</v>
      </c>
    </row>
    <row r="23" spans="1:11" x14ac:dyDescent="0.2">
      <c r="A23" s="86"/>
      <c r="B23" s="54"/>
      <c r="C23" s="83"/>
      <c r="D23" s="54"/>
      <c r="E23" s="55"/>
      <c r="F23" s="31">
        <f>IF(B23="Attorney",E23*'Personas and rates'!$B$1,IF(B23="Case Consultant",E23*'Personas and rates'!$B$2,IF(B23="Paralegal",E23*'Personas and rates'!$B$3,0)))</f>
        <v>0</v>
      </c>
      <c r="G23" s="54"/>
      <c r="H23" s="31">
        <f>IF(G23&gt;0,G23*'Personas and rates'!$B$7,0)</f>
        <v>0</v>
      </c>
      <c r="I23" s="59"/>
      <c r="J23" s="59"/>
      <c r="K23" s="32">
        <f t="shared" si="1"/>
        <v>0</v>
      </c>
    </row>
    <row r="24" spans="1:11" x14ac:dyDescent="0.2">
      <c r="A24" s="86"/>
      <c r="B24" s="54"/>
      <c r="C24" s="83"/>
      <c r="D24" s="54"/>
      <c r="E24" s="55"/>
      <c r="F24" s="31">
        <f>IF(B24="Attorney",E24*'Personas and rates'!$B$1,IF(B24="Case Consultant",E24*'Personas and rates'!$B$2,IF(B24="Paralegal",E24*'Personas and rates'!$B$3,0)))</f>
        <v>0</v>
      </c>
      <c r="G24" s="54"/>
      <c r="H24" s="31">
        <f>IF(G24&gt;0,G24*'Personas and rates'!$B$7,0)</f>
        <v>0</v>
      </c>
      <c r="I24" s="59"/>
      <c r="J24" s="59"/>
      <c r="K24" s="32">
        <f t="shared" si="1"/>
        <v>0</v>
      </c>
    </row>
    <row r="25" spans="1:11" x14ac:dyDescent="0.2">
      <c r="A25" s="86"/>
      <c r="B25" s="54"/>
      <c r="C25" s="83"/>
      <c r="D25" s="54"/>
      <c r="E25" s="55"/>
      <c r="F25" s="31">
        <f>IF(B25="Attorney",E25*'Personas and rates'!$B$1,IF(B25="Case Consultant",E25*'Personas and rates'!$B$2,IF(B25="Paralegal",E25*'Personas and rates'!$B$3,0)))</f>
        <v>0</v>
      </c>
      <c r="G25" s="54"/>
      <c r="H25" s="31">
        <f>IF(G25&gt;0,G25*'Personas and rates'!$B$7,0)</f>
        <v>0</v>
      </c>
      <c r="I25" s="59"/>
      <c r="J25" s="59"/>
      <c r="K25" s="32">
        <f t="shared" si="1"/>
        <v>0</v>
      </c>
    </row>
    <row r="26" spans="1:11" x14ac:dyDescent="0.2">
      <c r="A26" s="86"/>
      <c r="B26" s="54"/>
      <c r="C26" s="83"/>
      <c r="D26" s="54"/>
      <c r="E26" s="55"/>
      <c r="F26" s="31">
        <f>IF(B26="Attorney",E26*'Personas and rates'!$B$1,IF(B26="Case Consultant",E26*'Personas and rates'!$B$2,IF(B26="Paralegal",E26*'Personas and rates'!$B$3,0)))</f>
        <v>0</v>
      </c>
      <c r="G26" s="54"/>
      <c r="H26" s="31">
        <f>IF(G26&gt;0,G26*'Personas and rates'!$B$7,0)</f>
        <v>0</v>
      </c>
      <c r="I26" s="59"/>
      <c r="J26" s="59"/>
      <c r="K26" s="32">
        <f t="shared" si="1"/>
        <v>0</v>
      </c>
    </row>
    <row r="27" spans="1:11" x14ac:dyDescent="0.2">
      <c r="A27" s="86"/>
      <c r="B27" s="54"/>
      <c r="C27" s="83"/>
      <c r="D27" s="54"/>
      <c r="E27" s="55"/>
      <c r="F27" s="31">
        <f>IF(B27="Attorney",E27*'Personas and rates'!$B$1,IF(B27="Case Consultant",E27*'Personas and rates'!$B$2,IF(B27="Paralegal",E27*'Personas and rates'!$B$3,0)))</f>
        <v>0</v>
      </c>
      <c r="G27" s="54"/>
      <c r="H27" s="31">
        <f>IF(G27&gt;0,G27*'Personas and rates'!$B$7,0)</f>
        <v>0</v>
      </c>
      <c r="I27" s="59"/>
      <c r="J27" s="59"/>
      <c r="K27" s="32">
        <f t="shared" si="1"/>
        <v>0</v>
      </c>
    </row>
    <row r="28" spans="1:11" x14ac:dyDescent="0.2">
      <c r="A28" s="86"/>
      <c r="B28" s="54"/>
      <c r="C28" s="83"/>
      <c r="D28" s="54"/>
      <c r="E28" s="55"/>
      <c r="F28" s="31">
        <f>IF(B28="Attorney",E28*'Personas and rates'!$B$1,IF(B28="Case Consultant",E28*'Personas and rates'!$B$2,IF(B28="Paralegal",E28*'Personas and rates'!$B$3,0)))</f>
        <v>0</v>
      </c>
      <c r="G28" s="54"/>
      <c r="H28" s="31">
        <f>IF(G28&gt;0,G28*'Personas and rates'!$B$7,0)</f>
        <v>0</v>
      </c>
      <c r="I28" s="59"/>
      <c r="J28" s="59"/>
      <c r="K28" s="32">
        <f t="shared" si="1"/>
        <v>0</v>
      </c>
    </row>
    <row r="29" spans="1:11" x14ac:dyDescent="0.2">
      <c r="A29" s="86"/>
      <c r="B29" s="54"/>
      <c r="C29" s="83"/>
      <c r="D29" s="54"/>
      <c r="E29" s="55"/>
      <c r="F29" s="31">
        <f>IF(B29="Attorney",E29*'Personas and rates'!$B$1,IF(B29="Case Consultant",E29*'Personas and rates'!$B$2,IF(B29="Paralegal",E29*'Personas and rates'!$B$3,0)))</f>
        <v>0</v>
      </c>
      <c r="G29" s="54"/>
      <c r="H29" s="31">
        <f>IF(G29&gt;0,G29*'Personas and rates'!$B$7,0)</f>
        <v>0</v>
      </c>
      <c r="I29" s="59"/>
      <c r="J29" s="59"/>
      <c r="K29" s="32">
        <f t="shared" si="1"/>
        <v>0</v>
      </c>
    </row>
    <row r="30" spans="1:11" x14ac:dyDescent="0.2">
      <c r="A30" s="86"/>
      <c r="B30" s="54"/>
      <c r="C30" s="83"/>
      <c r="D30" s="54"/>
      <c r="E30" s="55"/>
      <c r="F30" s="31">
        <f>IF(B30="Attorney",E30*'Personas and rates'!$B$1,IF(B30="Case Consultant",E30*'Personas and rates'!$B$2,IF(B30="Paralegal",E30*'Personas and rates'!$B$3,0)))</f>
        <v>0</v>
      </c>
      <c r="G30" s="54"/>
      <c r="H30" s="31">
        <f>IF(G30&gt;0,G30*'Personas and rates'!$B$7,0)</f>
        <v>0</v>
      </c>
      <c r="I30" s="59"/>
      <c r="J30" s="59"/>
      <c r="K30" s="32">
        <f t="shared" si="1"/>
        <v>0</v>
      </c>
    </row>
    <row r="31" spans="1:11" x14ac:dyDescent="0.2">
      <c r="A31" s="86"/>
      <c r="B31" s="54"/>
      <c r="C31" s="83"/>
      <c r="D31" s="54"/>
      <c r="E31" s="55"/>
      <c r="F31" s="31">
        <f>IF(B31="Attorney",E31*'Personas and rates'!$B$1,IF(B31="Case Consultant",E31*'Personas and rates'!$B$2,IF(B31="Paralegal",E31*'Personas and rates'!$B$3,0)))</f>
        <v>0</v>
      </c>
      <c r="G31" s="54"/>
      <c r="H31" s="31">
        <f>IF(G31&gt;0,G31*'Personas and rates'!$B$7,0)</f>
        <v>0</v>
      </c>
      <c r="I31" s="59"/>
      <c r="J31" s="59"/>
      <c r="K31" s="32">
        <f t="shared" si="1"/>
        <v>0</v>
      </c>
    </row>
    <row r="32" spans="1:11" x14ac:dyDescent="0.2">
      <c r="A32" s="86"/>
      <c r="B32" s="54"/>
      <c r="C32" s="83"/>
      <c r="D32" s="54"/>
      <c r="E32" s="55"/>
      <c r="F32" s="31">
        <f>IF(B32="Attorney",E32*'Personas and rates'!$B$1,IF(B32="Case Consultant",E32*'Personas and rates'!$B$2,IF(B32="Paralegal",E32*'Personas and rates'!$B$3,0)))</f>
        <v>0</v>
      </c>
      <c r="G32" s="54"/>
      <c r="H32" s="31">
        <f>IF(G32&gt;0,G32*'Personas and rates'!$B$7,0)</f>
        <v>0</v>
      </c>
      <c r="I32" s="59"/>
      <c r="J32" s="59"/>
      <c r="K32" s="32">
        <f t="shared" si="1"/>
        <v>0</v>
      </c>
    </row>
    <row r="33" spans="1:11" x14ac:dyDescent="0.2">
      <c r="A33" s="86"/>
      <c r="B33" s="54"/>
      <c r="C33" s="83"/>
      <c r="D33" s="54"/>
      <c r="E33" s="55"/>
      <c r="F33" s="31">
        <f>IF(B33="Attorney",E33*'Personas and rates'!$B$1,IF(B33="Case Consultant",E33*'Personas and rates'!$B$2,IF(B33="Paralegal",E33*'Personas and rates'!$B$3,0)))</f>
        <v>0</v>
      </c>
      <c r="G33" s="54"/>
      <c r="H33" s="31">
        <f>IF(G33&gt;0,G33*'Personas and rates'!$B$7,0)</f>
        <v>0</v>
      </c>
      <c r="I33" s="59"/>
      <c r="J33" s="59"/>
      <c r="K33" s="32">
        <f t="shared" ref="K33:K45" si="2">SUM(F33,H33,J33)</f>
        <v>0</v>
      </c>
    </row>
    <row r="34" spans="1:11" x14ac:dyDescent="0.2">
      <c r="A34" s="86"/>
      <c r="B34" s="54"/>
      <c r="C34" s="83"/>
      <c r="D34" s="54"/>
      <c r="E34" s="55"/>
      <c r="F34" s="31">
        <f>IF(B34="Attorney",E34*'Personas and rates'!$B$1,IF(B34="Case Consultant",E34*'Personas and rates'!$B$2,IF(B34="Paralegal",E34*'Personas and rates'!$B$3,0)))</f>
        <v>0</v>
      </c>
      <c r="G34" s="54"/>
      <c r="H34" s="31">
        <f>IF(G34&gt;0,G34*'Personas and rates'!$B$7,0)</f>
        <v>0</v>
      </c>
      <c r="I34" s="59"/>
      <c r="J34" s="59"/>
      <c r="K34" s="32">
        <f t="shared" si="2"/>
        <v>0</v>
      </c>
    </row>
    <row r="35" spans="1:11" x14ac:dyDescent="0.2">
      <c r="A35" s="86"/>
      <c r="B35" s="54"/>
      <c r="C35" s="83"/>
      <c r="D35" s="54"/>
      <c r="E35" s="55"/>
      <c r="F35" s="31">
        <f>IF(B35="Attorney",E35*'Personas and rates'!$B$1,IF(B35="Case Consultant",E35*'Personas and rates'!$B$2,IF(B35="Paralegal",E35*'Personas and rates'!$B$3,0)))</f>
        <v>0</v>
      </c>
      <c r="G35" s="54"/>
      <c r="H35" s="31">
        <f>IF(G35&gt;0,G35*'Personas and rates'!$B$7,0)</f>
        <v>0</v>
      </c>
      <c r="I35" s="59"/>
      <c r="J35" s="59"/>
      <c r="K35" s="32">
        <f t="shared" si="2"/>
        <v>0</v>
      </c>
    </row>
    <row r="36" spans="1:11" x14ac:dyDescent="0.2">
      <c r="A36" s="86"/>
      <c r="B36" s="54"/>
      <c r="C36" s="83"/>
      <c r="D36" s="54"/>
      <c r="E36" s="55"/>
      <c r="F36" s="31">
        <f>IF(B36="Attorney",E36*'Personas and rates'!$B$1,IF(B36="Case Consultant",E36*'Personas and rates'!$B$2,IF(B36="Paralegal",E36*'Personas and rates'!$B$3,0)))</f>
        <v>0</v>
      </c>
      <c r="G36" s="54"/>
      <c r="H36" s="31">
        <f>IF(G36&gt;0,G36*'Personas and rates'!$B$7,0)</f>
        <v>0</v>
      </c>
      <c r="I36" s="59"/>
      <c r="J36" s="59"/>
      <c r="K36" s="32">
        <f t="shared" si="2"/>
        <v>0</v>
      </c>
    </row>
    <row r="37" spans="1:11" x14ac:dyDescent="0.2">
      <c r="A37" s="86"/>
      <c r="B37" s="54"/>
      <c r="C37" s="83"/>
      <c r="D37" s="54"/>
      <c r="E37" s="55"/>
      <c r="F37" s="31">
        <f>IF(B37="Attorney",E37*'Personas and rates'!$B$1,IF(B37="Case Consultant",E37*'Personas and rates'!$B$2,IF(B37="Paralegal",E37*'Personas and rates'!$B$3,0)))</f>
        <v>0</v>
      </c>
      <c r="G37" s="54"/>
      <c r="H37" s="31">
        <f>IF(G37&gt;0,G37*'Personas and rates'!$B$7,0)</f>
        <v>0</v>
      </c>
      <c r="I37" s="59"/>
      <c r="J37" s="59"/>
      <c r="K37" s="32">
        <f t="shared" si="2"/>
        <v>0</v>
      </c>
    </row>
    <row r="38" spans="1:11" x14ac:dyDescent="0.2">
      <c r="A38" s="86"/>
      <c r="B38" s="54"/>
      <c r="C38" s="83"/>
      <c r="D38" s="54"/>
      <c r="E38" s="55"/>
      <c r="F38" s="31">
        <f>IF(B38="Attorney",E38*'Personas and rates'!$B$1,IF(B38="Case Consultant",E38*'Personas and rates'!$B$2,IF(B38="Paralegal",E38*'Personas and rates'!$B$3,0)))</f>
        <v>0</v>
      </c>
      <c r="G38" s="54"/>
      <c r="H38" s="31">
        <f>IF(G38&gt;0,G38*'Personas and rates'!$B$7,0)</f>
        <v>0</v>
      </c>
      <c r="I38" s="59"/>
      <c r="J38" s="59"/>
      <c r="K38" s="32">
        <f t="shared" si="2"/>
        <v>0</v>
      </c>
    </row>
    <row r="39" spans="1:11" x14ac:dyDescent="0.2">
      <c r="A39" s="86"/>
      <c r="B39" s="54"/>
      <c r="C39" s="83"/>
      <c r="D39" s="54"/>
      <c r="E39" s="55"/>
      <c r="F39" s="31">
        <f>IF(B39="Attorney",E39*'Personas and rates'!$B$1,IF(B39="Case Consultant",E39*'Personas and rates'!$B$2,IF(B39="Paralegal",E39*'Personas and rates'!$B$3,0)))</f>
        <v>0</v>
      </c>
      <c r="G39" s="54"/>
      <c r="H39" s="31">
        <f>IF(G39&gt;0,G39*'Personas and rates'!$B$7,0)</f>
        <v>0</v>
      </c>
      <c r="I39" s="59"/>
      <c r="J39" s="59"/>
      <c r="K39" s="32">
        <f t="shared" si="2"/>
        <v>0</v>
      </c>
    </row>
    <row r="40" spans="1:11" x14ac:dyDescent="0.2">
      <c r="A40" s="86"/>
      <c r="B40" s="54"/>
      <c r="C40" s="83"/>
      <c r="D40" s="54"/>
      <c r="E40" s="55"/>
      <c r="F40" s="31">
        <f>IF(B40="Attorney",E40*'Personas and rates'!$B$1,IF(B40="Case Consultant",E40*'Personas and rates'!$B$2,IF(B40="Paralegal",E40*'Personas and rates'!$B$3,0)))</f>
        <v>0</v>
      </c>
      <c r="G40" s="54"/>
      <c r="H40" s="31">
        <f>IF(G40&gt;0,G40*'Personas and rates'!$B$7,0)</f>
        <v>0</v>
      </c>
      <c r="I40" s="59"/>
      <c r="J40" s="59"/>
      <c r="K40" s="32">
        <f t="shared" si="2"/>
        <v>0</v>
      </c>
    </row>
    <row r="41" spans="1:11" x14ac:dyDescent="0.2">
      <c r="A41" s="86"/>
      <c r="B41" s="54"/>
      <c r="C41" s="83"/>
      <c r="D41" s="54"/>
      <c r="E41" s="55"/>
      <c r="F41" s="31">
        <f>IF(B41="Attorney",E41*'Personas and rates'!$B$1,IF(B41="Case Consultant",E41*'Personas and rates'!$B$2,IF(B41="Paralegal",E41*'Personas and rates'!$B$3,0)))</f>
        <v>0</v>
      </c>
      <c r="G41" s="54"/>
      <c r="H41" s="31">
        <f>IF(G41&gt;0,G41*'Personas and rates'!$B$7,0)</f>
        <v>0</v>
      </c>
      <c r="I41" s="59"/>
      <c r="J41" s="59"/>
      <c r="K41" s="32">
        <f t="shared" si="2"/>
        <v>0</v>
      </c>
    </row>
    <row r="42" spans="1:11" x14ac:dyDescent="0.2">
      <c r="A42" s="86"/>
      <c r="B42" s="54"/>
      <c r="C42" s="83"/>
      <c r="D42" s="54"/>
      <c r="E42" s="55"/>
      <c r="F42" s="31">
        <f>IF(B42="Attorney",E42*'Personas and rates'!$B$1,IF(B42="Case Consultant",E42*'Personas and rates'!$B$2,IF(B42="Paralegal",E42*'Personas and rates'!$B$3,0)))</f>
        <v>0</v>
      </c>
      <c r="G42" s="54"/>
      <c r="H42" s="31">
        <f>IF(G42&gt;0,G42*'Personas and rates'!$B$7,0)</f>
        <v>0</v>
      </c>
      <c r="I42" s="59"/>
      <c r="J42" s="59"/>
      <c r="K42" s="32">
        <f t="shared" si="2"/>
        <v>0</v>
      </c>
    </row>
    <row r="43" spans="1:11" x14ac:dyDescent="0.2">
      <c r="A43" s="86"/>
      <c r="B43" s="54"/>
      <c r="C43" s="83"/>
      <c r="D43" s="54"/>
      <c r="E43" s="55"/>
      <c r="F43" s="31">
        <f>IF(B43="Attorney",E43*'Personas and rates'!$B$1,IF(B43="Case Consultant",E43*'Personas and rates'!$B$2,IF(B43="Paralegal",E43*'Personas and rates'!$B$3,0)))</f>
        <v>0</v>
      </c>
      <c r="G43" s="54"/>
      <c r="H43" s="31">
        <f>IF(G43&gt;0,G43*'Personas and rates'!$B$7,0)</f>
        <v>0</v>
      </c>
      <c r="I43" s="59"/>
      <c r="J43" s="59"/>
      <c r="K43" s="32">
        <f t="shared" si="2"/>
        <v>0</v>
      </c>
    </row>
    <row r="44" spans="1:11" x14ac:dyDescent="0.2">
      <c r="A44" s="86"/>
      <c r="B44" s="54"/>
      <c r="C44" s="83"/>
      <c r="D44" s="54"/>
      <c r="E44" s="55"/>
      <c r="F44" s="31">
        <f>IF(B44="Attorney",E44*'Personas and rates'!$B$1,IF(B44="Case Consultant",E44*'Personas and rates'!$B$2,IF(B44="Paralegal",E44*'Personas and rates'!$B$3,0)))</f>
        <v>0</v>
      </c>
      <c r="G44" s="54"/>
      <c r="H44" s="31">
        <f>IF(G44&gt;0,G44*'Personas and rates'!$B$7,0)</f>
        <v>0</v>
      </c>
      <c r="I44" s="59"/>
      <c r="J44" s="59"/>
      <c r="K44" s="32">
        <f t="shared" si="2"/>
        <v>0</v>
      </c>
    </row>
    <row r="45" spans="1:11" x14ac:dyDescent="0.2">
      <c r="A45" s="86"/>
      <c r="B45" s="54"/>
      <c r="C45" s="83"/>
      <c r="D45" s="54"/>
      <c r="E45" s="55"/>
      <c r="F45" s="31">
        <f>IF(B45="Attorney",E45*'Personas and rates'!$B$1,IF(B45="Case Consultant",E45*'Personas and rates'!$B$2,IF(B45="Paralegal",E45*'Personas and rates'!$B$3,0)))</f>
        <v>0</v>
      </c>
      <c r="G45" s="54"/>
      <c r="H45" s="31">
        <f>IF(G45&gt;0,G45*'Personas and rates'!$B$7,0)</f>
        <v>0</v>
      </c>
      <c r="I45" s="59"/>
      <c r="J45" s="59"/>
      <c r="K45" s="32">
        <f t="shared" si="2"/>
        <v>0</v>
      </c>
    </row>
    <row r="46" spans="1:11" x14ac:dyDescent="0.2">
      <c r="A46" s="86"/>
      <c r="B46" s="54"/>
      <c r="C46" s="83"/>
      <c r="D46" s="54"/>
      <c r="E46" s="55"/>
      <c r="F46" s="31">
        <f>IF(B46="Attorney",E46*'Personas and rates'!$B$1,IF(B46="Case Consultant",E46*'Personas and rates'!$B$2,IF(B46="Paralegal",E46*'Personas and rates'!$B$3,0)))</f>
        <v>0</v>
      </c>
      <c r="G46" s="54"/>
      <c r="H46" s="31">
        <f>IF(G46&gt;0,G46*'Personas and rates'!$B$7,0)</f>
        <v>0</v>
      </c>
      <c r="I46" s="59"/>
      <c r="J46" s="59"/>
      <c r="K46" s="32">
        <f t="shared" si="0"/>
        <v>0</v>
      </c>
    </row>
    <row r="47" spans="1:11" x14ac:dyDescent="0.2">
      <c r="A47" s="86"/>
      <c r="B47" s="54"/>
      <c r="C47" s="83"/>
      <c r="D47" s="54"/>
      <c r="E47" s="55"/>
      <c r="F47" s="31">
        <f>IF(B47="Attorney",E47*'Personas and rates'!$B$1,IF(B47="Case Consultant",E47*'Personas and rates'!$B$2,IF(B47="Paralegal",E47*'Personas and rates'!$B$3,0)))</f>
        <v>0</v>
      </c>
      <c r="G47" s="54"/>
      <c r="H47" s="31">
        <f>IF(G47&gt;0,G47*'Personas and rates'!$B$7,0)</f>
        <v>0</v>
      </c>
      <c r="I47" s="59"/>
      <c r="J47" s="59"/>
      <c r="K47" s="32">
        <f t="shared" si="0"/>
        <v>0</v>
      </c>
    </row>
    <row r="48" spans="1:11" x14ac:dyDescent="0.2">
      <c r="A48" s="86"/>
      <c r="B48" s="54"/>
      <c r="C48" s="83"/>
      <c r="D48" s="54"/>
      <c r="E48" s="55"/>
      <c r="F48" s="31">
        <f>IF(B48="Attorney",E48*'Personas and rates'!$B$1,IF(B48="Case Consultant",E48*'Personas and rates'!$B$2,IF(B48="Paralegal",E48*'Personas and rates'!$B$3,0)))</f>
        <v>0</v>
      </c>
      <c r="G48" s="54"/>
      <c r="H48" s="31">
        <f>IF(G48&gt;0,G48*'Personas and rates'!$B$7,0)</f>
        <v>0</v>
      </c>
      <c r="I48" s="59"/>
      <c r="J48" s="59"/>
      <c r="K48" s="32">
        <f t="shared" si="0"/>
        <v>0</v>
      </c>
    </row>
    <row r="49" spans="1:11" x14ac:dyDescent="0.2">
      <c r="A49" s="86"/>
      <c r="B49" s="54"/>
      <c r="C49" s="83"/>
      <c r="D49" s="54"/>
      <c r="E49" s="55"/>
      <c r="F49" s="31">
        <f>IF(B49="Attorney",E49*'Personas and rates'!$B$1,IF(B49="Case Consultant",E49*'Personas and rates'!$B$2,IF(B49="Paralegal",E49*'Personas and rates'!$B$3,0)))</f>
        <v>0</v>
      </c>
      <c r="G49" s="54"/>
      <c r="H49" s="31">
        <f>IF(G49&gt;0,G49*'Personas and rates'!$B$7,0)</f>
        <v>0</v>
      </c>
      <c r="I49" s="59"/>
      <c r="J49" s="59"/>
      <c r="K49" s="32">
        <f t="shared" si="0"/>
        <v>0</v>
      </c>
    </row>
    <row r="50" spans="1:11" x14ac:dyDescent="0.2">
      <c r="A50" s="86"/>
      <c r="B50" s="54"/>
      <c r="C50" s="83"/>
      <c r="D50" s="54"/>
      <c r="E50" s="55"/>
      <c r="F50" s="31">
        <f>IF(B50="Attorney",E50*'Personas and rates'!$B$1,IF(B50="Case Consultant",E50*'Personas and rates'!$B$2,IF(B50="Paralegal",E50*'Personas and rates'!$B$3,0)))</f>
        <v>0</v>
      </c>
      <c r="G50" s="54"/>
      <c r="H50" s="31">
        <f>IF(G50&gt;0,G50*'Personas and rates'!$B$7,0)</f>
        <v>0</v>
      </c>
      <c r="I50" s="59"/>
      <c r="J50" s="59"/>
      <c r="K50" s="32">
        <f t="shared" si="0"/>
        <v>0</v>
      </c>
    </row>
    <row r="51" spans="1:11" x14ac:dyDescent="0.2">
      <c r="A51" s="86"/>
      <c r="B51" s="54"/>
      <c r="C51" s="83"/>
      <c r="D51" s="54"/>
      <c r="E51" s="55"/>
      <c r="F51" s="31">
        <f>IF(B51="Attorney",E51*'Personas and rates'!$B$1,IF(B51="Case Consultant",E51*'Personas and rates'!$B$2,IF(B51="Paralegal",E51*'Personas and rates'!$B$3,0)))</f>
        <v>0</v>
      </c>
      <c r="G51" s="54"/>
      <c r="H51" s="31">
        <f>IF(G51&gt;0,G51*'Personas and rates'!$B$7,0)</f>
        <v>0</v>
      </c>
      <c r="I51" s="59"/>
      <c r="J51" s="59"/>
      <c r="K51" s="32">
        <f t="shared" si="0"/>
        <v>0</v>
      </c>
    </row>
    <row r="52" spans="1:11" x14ac:dyDescent="0.2">
      <c r="A52" s="86"/>
      <c r="B52" s="54"/>
      <c r="C52" s="83"/>
      <c r="D52" s="54"/>
      <c r="E52" s="55"/>
      <c r="F52" s="31">
        <f>IF(B52="Attorney",E52*'Personas and rates'!$B$1,IF(B52="Case Consultant",E52*'Personas and rates'!$B$2,IF(B52="Paralegal",E52*'Personas and rates'!$B$3,0)))</f>
        <v>0</v>
      </c>
      <c r="G52" s="54"/>
      <c r="H52" s="31">
        <f>IF(G52&gt;0,G52*'Personas and rates'!$B$7,0)</f>
        <v>0</v>
      </c>
      <c r="I52" s="59"/>
      <c r="J52" s="59"/>
      <c r="K52" s="32">
        <f t="shared" si="0"/>
        <v>0</v>
      </c>
    </row>
    <row r="53" spans="1:11" x14ac:dyDescent="0.2">
      <c r="A53" s="86"/>
      <c r="B53" s="54"/>
      <c r="C53" s="83"/>
      <c r="D53" s="54"/>
      <c r="E53" s="55"/>
      <c r="F53" s="31">
        <f>IF(B53="Attorney",E53*'Personas and rates'!$B$1,IF(B53="Case Consultant",E53*'Personas and rates'!$B$2,IF(B53="Paralegal",E53*'Personas and rates'!$B$3,0)))</f>
        <v>0</v>
      </c>
      <c r="G53" s="54"/>
      <c r="H53" s="31">
        <f>IF(G53&gt;0,G53*'Personas and rates'!$B$7,0)</f>
        <v>0</v>
      </c>
      <c r="I53" s="59"/>
      <c r="J53" s="59"/>
      <c r="K53" s="32">
        <f t="shared" si="0"/>
        <v>0</v>
      </c>
    </row>
    <row r="54" spans="1:11" ht="15.75" thickBot="1" x14ac:dyDescent="0.25">
      <c r="A54" s="87"/>
      <c r="B54" s="56"/>
      <c r="C54" s="84"/>
      <c r="D54" s="56"/>
      <c r="E54" s="57"/>
      <c r="F54" s="33">
        <f>IF(B54="Attorney",E54*'Personas and rates'!$B$1,IF(B54="Case Consultant",E54*'Personas and rates'!$B$2,IF(B54="Paralegal",E54*'Personas and rates'!$B$3,0)))</f>
        <v>0</v>
      </c>
      <c r="G54" s="56"/>
      <c r="H54" s="33">
        <f>IF(G54&gt;0,G54*'Personas and rates'!$B$7,0)</f>
        <v>0</v>
      </c>
      <c r="I54" s="60"/>
      <c r="J54" s="60"/>
      <c r="K54" s="34">
        <f t="shared" si="0"/>
        <v>0</v>
      </c>
    </row>
    <row r="55" spans="1:11" s="35" customFormat="1" ht="30" customHeight="1" thickBot="1" x14ac:dyDescent="0.3">
      <c r="A55" s="93" t="s">
        <v>113</v>
      </c>
      <c r="B55" s="94"/>
      <c r="C55" s="94"/>
      <c r="D55" s="95"/>
      <c r="E55" s="78">
        <f>SUM(E16:E54)</f>
        <v>0</v>
      </c>
      <c r="F55" s="79">
        <f>SUM(F16:F54)</f>
        <v>0</v>
      </c>
      <c r="G55" s="80"/>
      <c r="H55" s="79">
        <f>SUM(H16:H54)</f>
        <v>0</v>
      </c>
      <c r="I55" s="79"/>
      <c r="J55" s="79">
        <f>SUM(J16:J54)</f>
        <v>0</v>
      </c>
      <c r="K55" s="81">
        <f>SUM(K16:K54)</f>
        <v>0</v>
      </c>
    </row>
    <row r="59" spans="1:11" ht="47.1" customHeight="1" x14ac:dyDescent="0.2">
      <c r="A59" s="90" t="s">
        <v>117</v>
      </c>
      <c r="B59" s="90"/>
      <c r="C59" s="90"/>
      <c r="D59" s="90"/>
      <c r="E59" s="90"/>
      <c r="F59" s="90"/>
      <c r="G59" s="90"/>
      <c r="H59" s="90"/>
      <c r="I59" s="90"/>
      <c r="J59" s="90"/>
    </row>
    <row r="60" spans="1:11" ht="15.75" x14ac:dyDescent="0.25">
      <c r="D60" s="10"/>
      <c r="E60" s="10"/>
      <c r="F60" s="10"/>
      <c r="G60" s="10"/>
      <c r="H60" s="10"/>
      <c r="I60" s="10"/>
      <c r="J60" s="10"/>
    </row>
    <row r="62" spans="1:11" x14ac:dyDescent="0.2">
      <c r="A62" s="61"/>
      <c r="C62" s="96"/>
      <c r="D62" s="96"/>
    </row>
    <row r="63" spans="1:11" x14ac:dyDescent="0.2">
      <c r="A63" s="11" t="s">
        <v>7</v>
      </c>
      <c r="C63" s="12" t="s">
        <v>8</v>
      </c>
      <c r="D63" s="12"/>
      <c r="E63" s="12"/>
      <c r="F63" s="12"/>
      <c r="G63" s="12"/>
    </row>
    <row r="65" spans="1:4" ht="15.75" x14ac:dyDescent="0.25">
      <c r="A65" s="38" t="s">
        <v>110</v>
      </c>
    </row>
    <row r="66" spans="1:4" ht="9" customHeight="1" thickBot="1" x14ac:dyDescent="0.3">
      <c r="A66" s="38"/>
    </row>
    <row r="67" spans="1:4" ht="16.5" thickBot="1" x14ac:dyDescent="0.3">
      <c r="A67" s="68"/>
      <c r="B67" s="69"/>
      <c r="C67" s="76" t="s">
        <v>20</v>
      </c>
      <c r="D67" s="77" t="s">
        <v>97</v>
      </c>
    </row>
    <row r="68" spans="1:4" x14ac:dyDescent="0.2">
      <c r="A68" s="40" t="str">
        <f>'Activity groups'!A1</f>
        <v>Youth Contact</v>
      </c>
      <c r="B68" s="70"/>
      <c r="C68" s="65">
        <f>SUMIF($D$16:$D$54,A68,$E$16:$E$54)</f>
        <v>0</v>
      </c>
      <c r="D68" s="41">
        <f>SUMIF($D$16:$D$54,A68,$F$16:$F$54)</f>
        <v>0</v>
      </c>
    </row>
    <row r="69" spans="1:4" x14ac:dyDescent="0.2">
      <c r="A69" s="42" t="str">
        <f>'Activity groups'!A2</f>
        <v>Court-related Activities</v>
      </c>
      <c r="B69" s="71"/>
      <c r="C69" s="66">
        <f t="shared" ref="C69:C71" si="3">SUMIF($D$16:$D$54,A69,$E$16:$E$54)</f>
        <v>0</v>
      </c>
      <c r="D69" s="44">
        <f>SUMIF($D$16:$D$54,A69,$F$16:$F$54)</f>
        <v>0</v>
      </c>
    </row>
    <row r="70" spans="1:4" x14ac:dyDescent="0.2">
      <c r="A70" s="42" t="str">
        <f>'Activity groups'!A3</f>
        <v>Independent Investigation</v>
      </c>
      <c r="B70" s="71"/>
      <c r="C70" s="66">
        <f t="shared" si="3"/>
        <v>0</v>
      </c>
      <c r="D70" s="44">
        <f>SUMIF($D$16:$D$54,A70,$F$16:$F$54)</f>
        <v>0</v>
      </c>
    </row>
    <row r="71" spans="1:4" x14ac:dyDescent="0.2">
      <c r="A71" s="42" t="str">
        <f>'Activity groups'!A4</f>
        <v>Travel</v>
      </c>
      <c r="B71" s="71"/>
      <c r="C71" s="66">
        <f t="shared" si="3"/>
        <v>0</v>
      </c>
      <c r="D71" s="44">
        <f>SUMIF($D$16:$D$54,A71,$F$16:$F$54)</f>
        <v>0</v>
      </c>
    </row>
    <row r="72" spans="1:4" ht="23.25" customHeight="1" x14ac:dyDescent="0.2">
      <c r="A72" s="42" t="s">
        <v>112</v>
      </c>
      <c r="B72" s="71"/>
      <c r="C72" s="66">
        <f>SUM(C68:C71)</f>
        <v>0</v>
      </c>
      <c r="D72" s="44">
        <f>SUM(D68:D71)</f>
        <v>0</v>
      </c>
    </row>
    <row r="73" spans="1:4" ht="24" customHeight="1" x14ac:dyDescent="0.2">
      <c r="A73" s="42" t="s">
        <v>6</v>
      </c>
      <c r="B73" s="71"/>
      <c r="C73" s="72"/>
      <c r="D73" s="44">
        <f>H55</f>
        <v>0</v>
      </c>
    </row>
    <row r="74" spans="1:4" x14ac:dyDescent="0.2">
      <c r="A74" s="42" t="str">
        <f>'Other expenses'!A2</f>
        <v>Copies</v>
      </c>
      <c r="B74" s="43" t="str">
        <f>'Other expenses'!B2</f>
        <v>CAC</v>
      </c>
      <c r="C74" s="72"/>
      <c r="D74" s="44">
        <f t="shared" ref="D74:D79" si="4">SUMIF($I$16:$I$54,A74,$J$16:$J$54)</f>
        <v>0</v>
      </c>
    </row>
    <row r="75" spans="1:4" x14ac:dyDescent="0.2">
      <c r="A75" s="42" t="str">
        <f>'Other expenses'!A3</f>
        <v>Child meal</v>
      </c>
      <c r="B75" s="43" t="str">
        <f>'Other expenses'!B3</f>
        <v>CAC</v>
      </c>
      <c r="C75" s="72"/>
      <c r="D75" s="44">
        <f t="shared" si="4"/>
        <v>0</v>
      </c>
    </row>
    <row r="76" spans="1:4" x14ac:dyDescent="0.2">
      <c r="A76" s="42" t="str">
        <f>'Other expenses'!A4</f>
        <v>Postage</v>
      </c>
      <c r="B76" s="43" t="str">
        <f>'Other expenses'!B4</f>
        <v>CAC</v>
      </c>
      <c r="C76" s="72"/>
      <c r="D76" s="44">
        <f t="shared" si="4"/>
        <v>0</v>
      </c>
    </row>
    <row r="77" spans="1:4" x14ac:dyDescent="0.2">
      <c r="A77" s="42" t="str">
        <f>'Other expenses'!A5</f>
        <v>Filing fee</v>
      </c>
      <c r="B77" s="43" t="str">
        <f>'Other expenses'!B5</f>
        <v>CAC</v>
      </c>
      <c r="C77" s="72"/>
      <c r="D77" s="44">
        <f t="shared" si="4"/>
        <v>0</v>
      </c>
    </row>
    <row r="78" spans="1:4" x14ac:dyDescent="0.2">
      <c r="A78" s="42" t="str">
        <f>'Other expenses'!A6</f>
        <v>Discovery</v>
      </c>
      <c r="B78" s="43" t="str">
        <f>'Other expenses'!B6</f>
        <v>Mand Costs</v>
      </c>
      <c r="C78" s="72"/>
      <c r="D78" s="44">
        <f t="shared" si="4"/>
        <v>0</v>
      </c>
    </row>
    <row r="79" spans="1:4" ht="15.75" thickBot="1" x14ac:dyDescent="0.25">
      <c r="A79" s="45" t="str">
        <f>'Other expenses'!A7</f>
        <v>Transcripts</v>
      </c>
      <c r="B79" s="46" t="str">
        <f>'Other expenses'!B7</f>
        <v>Mand Costs</v>
      </c>
      <c r="C79" s="73"/>
      <c r="D79" s="47">
        <f t="shared" si="4"/>
        <v>0</v>
      </c>
    </row>
    <row r="80" spans="1:4" ht="30" customHeight="1" thickBot="1" x14ac:dyDescent="0.25">
      <c r="A80" s="75" t="s">
        <v>111</v>
      </c>
      <c r="B80" s="74"/>
      <c r="C80" s="67">
        <f>SUM(C72:C79)</f>
        <v>0</v>
      </c>
      <c r="D80" s="48">
        <f>SUM(D72:D79)</f>
        <v>0</v>
      </c>
    </row>
    <row r="81" spans="3:4" x14ac:dyDescent="0.2">
      <c r="C81" s="97" t="s">
        <v>115</v>
      </c>
      <c r="D81" s="97"/>
    </row>
    <row r="82" spans="3:4" x14ac:dyDescent="0.2">
      <c r="C82" s="39"/>
    </row>
    <row r="83" spans="3:4" x14ac:dyDescent="0.2">
      <c r="C83" s="39"/>
    </row>
  </sheetData>
  <sheetProtection algorithmName="SHA-512" hashValue="KSXN+QaLzWaTsP725xJInr6oRxDsNzOr1kLDmknZsg45CRpNYUM+ybVyg2b2D2baVxYtw0nQmNpCvrX3cvQNtQ==" saltValue="ksWRRlClzSZbutMIUVvWmA==" spinCount="100000" sheet="1" objects="1" scenarios="1" selectLockedCells="1"/>
  <mergeCells count="19">
    <mergeCell ref="K14:K15"/>
    <mergeCell ref="C81:D81"/>
    <mergeCell ref="A1:J1"/>
    <mergeCell ref="A2:J2"/>
    <mergeCell ref="B5:C5"/>
    <mergeCell ref="B8:C8"/>
    <mergeCell ref="A14:A15"/>
    <mergeCell ref="B14:B15"/>
    <mergeCell ref="D14:D15"/>
    <mergeCell ref="I14:J14"/>
    <mergeCell ref="E14:E15"/>
    <mergeCell ref="F14:F15"/>
    <mergeCell ref="G14:G15"/>
    <mergeCell ref="H14:H15"/>
    <mergeCell ref="B7:C7"/>
    <mergeCell ref="A59:J59"/>
    <mergeCell ref="C14:C15"/>
    <mergeCell ref="A55:D55"/>
    <mergeCell ref="C62:D62"/>
  </mergeCells>
  <dataValidations count="6">
    <dataValidation allowBlank="1" showInputMessage="1" showErrorMessage="1" promptTitle="Case Number Format" prompt="Enter case numbers in the format YYLL####### where:_x000a_YY = 2-digit year (e.g., 2021 s/b entered 21)_x000a_LL = 2-character case type (e.g., JV, JD)_x000a_####### = number assisgned by court (1-6 digits, leading zeros are not required (e.g. 21JV000457 should be 457)" sqref="A13" xr:uid="{87D181DC-E4F2-429F-893C-C64BC200EE96}"/>
    <dataValidation type="whole" allowBlank="1" showInputMessage="1" showErrorMessage="1" errorTitle="Miles Error" error="Please click Cancel and enter a whole number." promptTitle="Miles" prompt="Enter miles traveled (whole number only)." sqref="G16:H54" xr:uid="{03E89442-CDC5-454B-AE0C-874EE4AAAEEC}">
      <formula1>0</formula1>
      <formula2>2000</formula2>
    </dataValidation>
    <dataValidation type="decimal" allowBlank="1" showInputMessage="1" showErrorMessage="1" errorTitle="Hours Error" error="Please click Cancel and enter the number of hours to one decimal (not to exceed 24 hours)." promptTitle="Hours" prompt="Enter the number of hours to one decimal (e.g., 2 hours and 18 minutes s/b entered as 2.3)." sqref="E16:E54" xr:uid="{EB8A3DBB-0895-4245-93DC-BBEA90BF0744}">
      <formula1>0</formula1>
      <formula2>23.9</formula2>
    </dataValidation>
    <dataValidation type="date" allowBlank="1" showInputMessage="1" showErrorMessage="1" errorTitle="Activity Date Error" error="Please click Cancel and enter a date in the format MM/DD/YY within the &quot;From&quot; and &quot;To&quot; Billing Period range above." promptTitle="Activity Date" prompt="Enter the date of the activity in the format MM/DD/YY." sqref="A16:A54" xr:uid="{95BBBE6C-8DB0-40E0-A0F8-54A125139F10}">
      <formula1>$F$11</formula1>
      <formula2>$F$12</formula2>
    </dataValidation>
    <dataValidation type="decimal" allowBlank="1" showInputMessage="1" showErrorMessage="1" promptTitle="Other Expense Amount" prompt="Enter the amount of the Other expense (enter number only, not necessary to enter the &quot;$&quot; sign)." sqref="J16:J54" xr:uid="{B747274D-D5D9-452F-A200-2B2625AFAD84}">
      <formula1>0</formula1>
      <formula2>1000</formula2>
    </dataValidation>
    <dataValidation allowBlank="1" showInputMessage="1" showErrorMessage="1" promptTitle="Case Number Format" prompt="Enter case numbers in the format YYOA####### where:_x000a_YY = 2-digit year (e.g., 2021 s/b entered 21)_x000a_OA = &quot;OCR Assigned&quot;_x000a_####### = number assisgned by OCR (1-6 digits, leading zeros are not required (e.g. 21OA000457 should be 457)" sqref="A12" xr:uid="{9ADCD409-360C-4199-B82E-30A708383E85}"/>
  </dataValidations>
  <pageMargins left="0.2" right="0.2" top="0.75" bottom="0.75" header="0.3" footer="0.3"/>
  <pageSetup scale="66" fitToHeight="0" orientation="landscape" cellComments="asDisplayed" r:id="rId1"/>
  <headerFooter>
    <oddFooter>&amp;L1094billing&amp;R&amp;"Arial,Regular"&amp;9Page &amp;P of &amp;N</oddFooter>
  </headerFooter>
  <rowBreaks count="1" manualBreakCount="1">
    <brk id="64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Judicial District Error" error="Please click Cancel and select from the dropdown." promptTitle="Judicial District" prompt="Select the Judicial District from the dropdown" xr:uid="{FA8DF3ED-8448-4D5F-91D6-3056E6ADE3FF}">
          <x14:formula1>
            <xm:f>'Judicial districts'!$C$2:$C$65</xm:f>
          </x14:formula1>
          <xm:sqref>B12:B13</xm:sqref>
        </x14:dataValidation>
        <x14:dataValidation type="list" allowBlank="1" showInputMessage="1" showErrorMessage="1" errorTitle="Staff Type Error" error="Please click Cancel and select from the dropdown." promptTitle="Staff Type" prompt="Select staff performing activity." xr:uid="{9B4D878C-45D8-4A99-85F7-69371DF1946C}">
          <x14:formula1>
            <xm:f>'Personas and rates'!$A$1:$A$3</xm:f>
          </x14:formula1>
          <xm:sqref>B16:B54</xm:sqref>
        </x14:dataValidation>
        <x14:dataValidation type="list" allowBlank="1" showInputMessage="1" showErrorMessage="1" errorTitle="Activity Group Erro" error="Please click Cancel and select from the dropdown." promptTitle="Activity Group" prompt="Please select an activity group from the dropdown." xr:uid="{B89BD8E8-E2E2-4FE1-A5A9-69419DC14505}">
          <x14:formula1>
            <xm:f>'Activity groups'!$A$1:$A$4</xm:f>
          </x14:formula1>
          <xm:sqref>D16:D54</xm:sqref>
        </x14:dataValidation>
        <x14:dataValidation type="date" allowBlank="1" showInputMessage="1" showErrorMessage="1" errorTitle="&quot;To&quot; Date Error" error="Please click Cancel and enter a date in the format MM/DD/YY." promptTitle="Billing Period &quot;To&quot; Date" prompt="Enter the first day of the month to which this billing pertains using the date format MM/DD/YY (e.g., for the July 2021 billing, enter 07/01/21)." xr:uid="{530828A5-F156-4EF8-B9A4-771FECFAC11B}">
          <x14:formula1>
            <xm:f>Date!$A$1</xm:f>
          </x14:formula1>
          <x14:formula2>
            <xm:f>Date!$A$2</xm:f>
          </x14:formula2>
          <xm:sqref>F12</xm:sqref>
        </x14:dataValidation>
        <x14:dataValidation type="list" allowBlank="1" showInputMessage="1" showErrorMessage="1" errorTitle="Other Expense Type Error" error="Please click Cancel and select from the dropdown." promptTitle="Other Expense Type" prompt="Please select an expense type from the dropdown." xr:uid="{FA6A6FDF-EF38-4ECF-BC2B-9717BE0C44D0}">
          <x14:formula1>
            <xm:f>'Other expenses'!$A$2:$A$8</xm:f>
          </x14:formula1>
          <xm:sqref>I16:I54</xm:sqref>
        </x14:dataValidation>
        <x14:dataValidation type="date" allowBlank="1" showInputMessage="1" showErrorMessage="1" errorTitle="&quot;From&quot; Date Error" error="Please click Cancel and enter a date in the format MM/DD/YY." promptTitle="Billing Period: &quot;From&quot; Date" prompt="Enter the first day of the month to which this billing pertains using the date format MM/DD/YY (e.g., for the July 2021 billing, enter 07/01/21)." xr:uid="{C5C86C8D-2FAC-41E9-80CB-273C18F35381}">
          <x14:formula1>
            <xm:f>Date!A1</xm:f>
          </x14:formula1>
          <x14:formula2>
            <xm:f>Date!A2</xm:f>
          </x14:formula2>
          <xm:sqref>F11</xm:sqref>
        </x14:dataValidation>
        <x14:dataValidation type="date" allowBlank="1" showInputMessage="1" showErrorMessage="1" errorTitle="Appointment Date Error" error="Please click Cancel and enter a date in the format MM/DD/YY." promptTitle="Appointment Date" prompt="Enter Appointment Date in the format MM/DD/YY." xr:uid="{72700C3F-2AF3-40D9-B2EC-EE20AE1BE690}">
          <x14:formula1>
            <xm:f>Date!A2</xm:f>
          </x14:formula1>
          <x14:formula2>
            <xm:f>Date!A3</xm:f>
          </x14:formula2>
          <xm:sqref>D13</xm:sqref>
        </x14:dataValidation>
        <x14:dataValidation type="date" allowBlank="1" showInputMessage="1" showErrorMessage="1" errorTitle="Appointment Date Error" error="Please click Cancel and enter a date in the format MM/DD/YY." promptTitle="Appointment Date" prompt="Enter Appointment Date in the format MM/DD/YY." xr:uid="{4E6D397C-1A2B-4BEE-82E4-B35EA287A6BD}">
          <x14:formula1>
            <xm:f>Date!A1</xm:f>
          </x14:formula1>
          <x14:formula2>
            <xm:f>Date!A2</xm:f>
          </x14:formula2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82DB-8A96-48F1-9367-154CA65DC246}">
  <dimension ref="A1:C65"/>
  <sheetViews>
    <sheetView topLeftCell="A52" workbookViewId="0">
      <selection sqref="A1:C65"/>
    </sheetView>
  </sheetViews>
  <sheetFormatPr defaultRowHeight="15" x14ac:dyDescent="0.25"/>
  <cols>
    <col min="1" max="1" width="18.28515625" bestFit="1" customWidth="1"/>
    <col min="2" max="2" width="8.7109375" bestFit="1" customWidth="1"/>
    <col min="3" max="3" width="21" bestFit="1" customWidth="1"/>
  </cols>
  <sheetData>
    <row r="1" spans="1:3" x14ac:dyDescent="0.25">
      <c r="A1" t="s">
        <v>22</v>
      </c>
      <c r="B1" t="s">
        <v>87</v>
      </c>
      <c r="C1" t="s">
        <v>88</v>
      </c>
    </row>
    <row r="2" spans="1:3" x14ac:dyDescent="0.25">
      <c r="A2" s="1" t="s">
        <v>47</v>
      </c>
      <c r="B2">
        <v>1</v>
      </c>
      <c r="C2" t="str">
        <f>B2&amp;"-"&amp;A2</f>
        <v>1-GILPIN</v>
      </c>
    </row>
    <row r="3" spans="1:3" x14ac:dyDescent="0.25">
      <c r="A3" s="1" t="s">
        <v>53</v>
      </c>
      <c r="B3">
        <v>1</v>
      </c>
      <c r="C3" t="str">
        <f t="shared" ref="C3:C65" si="0">B3&amp;"-"&amp;A3</f>
        <v>1-JEFFERSON</v>
      </c>
    </row>
    <row r="4" spans="1:3" x14ac:dyDescent="0.25">
      <c r="A4" s="1" t="s">
        <v>39</v>
      </c>
      <c r="B4">
        <v>2</v>
      </c>
      <c r="C4" t="str">
        <f t="shared" si="0"/>
        <v>2-DENVER</v>
      </c>
    </row>
    <row r="5" spans="1:3" x14ac:dyDescent="0.25">
      <c r="A5" s="1" t="s">
        <v>51</v>
      </c>
      <c r="B5">
        <v>3</v>
      </c>
      <c r="C5" t="str">
        <f t="shared" si="0"/>
        <v>3-HUERFANO</v>
      </c>
    </row>
    <row r="6" spans="1:3" x14ac:dyDescent="0.25">
      <c r="A6" s="1" t="s">
        <v>59</v>
      </c>
      <c r="B6">
        <v>3</v>
      </c>
      <c r="C6" t="str">
        <f t="shared" si="0"/>
        <v>3-LAS ANIMAS</v>
      </c>
    </row>
    <row r="7" spans="1:3" x14ac:dyDescent="0.25">
      <c r="A7" s="1" t="s">
        <v>43</v>
      </c>
      <c r="B7">
        <v>4</v>
      </c>
      <c r="C7" t="str">
        <f t="shared" si="0"/>
        <v>4-EL PASO</v>
      </c>
    </row>
    <row r="8" spans="1:3" x14ac:dyDescent="0.25">
      <c r="A8" s="1" t="s">
        <v>83</v>
      </c>
      <c r="B8">
        <v>4</v>
      </c>
      <c r="C8" t="str">
        <f t="shared" si="0"/>
        <v>4-TELLER</v>
      </c>
    </row>
    <row r="9" spans="1:3" x14ac:dyDescent="0.25">
      <c r="A9" s="1" t="s">
        <v>33</v>
      </c>
      <c r="B9">
        <v>5</v>
      </c>
      <c r="C9" t="str">
        <f t="shared" si="0"/>
        <v>5-CLEAR CREEK</v>
      </c>
    </row>
    <row r="10" spans="1:3" x14ac:dyDescent="0.25">
      <c r="A10" s="1" t="s">
        <v>42</v>
      </c>
      <c r="B10">
        <v>5</v>
      </c>
      <c r="C10" t="str">
        <f t="shared" si="0"/>
        <v>5-EAGLE</v>
      </c>
    </row>
    <row r="11" spans="1:3" x14ac:dyDescent="0.25">
      <c r="A11" s="1" t="s">
        <v>57</v>
      </c>
      <c r="B11">
        <v>5</v>
      </c>
      <c r="C11" t="str">
        <f t="shared" si="0"/>
        <v>5-LAKE</v>
      </c>
    </row>
    <row r="12" spans="1:3" x14ac:dyDescent="0.25">
      <c r="A12" s="1" t="s">
        <v>82</v>
      </c>
      <c r="B12">
        <v>5</v>
      </c>
      <c r="C12" t="str">
        <f t="shared" si="0"/>
        <v>5-SUMMIT</v>
      </c>
    </row>
    <row r="13" spans="1:3" x14ac:dyDescent="0.25">
      <c r="A13" s="1" t="s">
        <v>26</v>
      </c>
      <c r="B13">
        <v>6</v>
      </c>
      <c r="C13" t="str">
        <f t="shared" si="0"/>
        <v>6-ARCHULETA</v>
      </c>
    </row>
    <row r="14" spans="1:3" x14ac:dyDescent="0.25">
      <c r="A14" s="1" t="s">
        <v>56</v>
      </c>
      <c r="B14">
        <v>6</v>
      </c>
      <c r="C14" t="str">
        <f t="shared" si="0"/>
        <v>6-LA PLATA</v>
      </c>
    </row>
    <row r="15" spans="1:3" x14ac:dyDescent="0.25">
      <c r="A15" s="1" t="s">
        <v>79</v>
      </c>
      <c r="B15">
        <v>6</v>
      </c>
      <c r="C15" t="str">
        <f t="shared" si="0"/>
        <v>6-SAN JUAN</v>
      </c>
    </row>
    <row r="16" spans="1:3" x14ac:dyDescent="0.25">
      <c r="A16" s="1" t="s">
        <v>38</v>
      </c>
      <c r="B16">
        <v>7</v>
      </c>
      <c r="C16" t="str">
        <f t="shared" si="0"/>
        <v>7-DELTA</v>
      </c>
    </row>
    <row r="17" spans="1:3" x14ac:dyDescent="0.25">
      <c r="A17" s="1" t="s">
        <v>49</v>
      </c>
      <c r="B17">
        <v>7</v>
      </c>
      <c r="C17" t="str">
        <f t="shared" si="0"/>
        <v>7-GUNNISON</v>
      </c>
    </row>
    <row r="18" spans="1:3" x14ac:dyDescent="0.25">
      <c r="A18" s="1" t="s">
        <v>50</v>
      </c>
      <c r="B18">
        <v>7</v>
      </c>
      <c r="C18" t="str">
        <f t="shared" si="0"/>
        <v>7-HINSDALE</v>
      </c>
    </row>
    <row r="19" spans="1:3" x14ac:dyDescent="0.25">
      <c r="A19" s="1" t="s">
        <v>66</v>
      </c>
      <c r="B19">
        <v>7</v>
      </c>
      <c r="C19" t="str">
        <f t="shared" si="0"/>
        <v>7-MONTROSE</v>
      </c>
    </row>
    <row r="20" spans="1:3" x14ac:dyDescent="0.25">
      <c r="A20" s="1" t="s">
        <v>69</v>
      </c>
      <c r="B20">
        <v>7</v>
      </c>
      <c r="C20" t="str">
        <f t="shared" si="0"/>
        <v>7-OURAY</v>
      </c>
    </row>
    <row r="21" spans="1:3" x14ac:dyDescent="0.25">
      <c r="A21" s="1" t="s">
        <v>80</v>
      </c>
      <c r="B21">
        <v>7</v>
      </c>
      <c r="C21" t="str">
        <f t="shared" si="0"/>
        <v>7-SAN MIGUEL</v>
      </c>
    </row>
    <row r="22" spans="1:3" x14ac:dyDescent="0.25">
      <c r="A22" s="1" t="s">
        <v>52</v>
      </c>
      <c r="B22">
        <v>8</v>
      </c>
      <c r="C22" t="str">
        <f t="shared" si="0"/>
        <v>8-JACKSON</v>
      </c>
    </row>
    <row r="23" spans="1:3" x14ac:dyDescent="0.25">
      <c r="A23" s="1" t="s">
        <v>58</v>
      </c>
      <c r="B23">
        <v>8</v>
      </c>
      <c r="C23" t="str">
        <f t="shared" si="0"/>
        <v>8-LARIMER</v>
      </c>
    </row>
    <row r="24" spans="1:3" x14ac:dyDescent="0.25">
      <c r="A24" s="1" t="s">
        <v>46</v>
      </c>
      <c r="B24">
        <v>9</v>
      </c>
      <c r="C24" t="str">
        <f t="shared" si="0"/>
        <v>9-GARFIELD</v>
      </c>
    </row>
    <row r="25" spans="1:3" x14ac:dyDescent="0.25">
      <c r="A25" s="1" t="s">
        <v>72</v>
      </c>
      <c r="B25">
        <v>9</v>
      </c>
      <c r="C25" t="str">
        <f t="shared" si="0"/>
        <v>9-PITKIN</v>
      </c>
    </row>
    <row r="26" spans="1:3" x14ac:dyDescent="0.25">
      <c r="A26" s="1" t="s">
        <v>75</v>
      </c>
      <c r="B26">
        <v>9</v>
      </c>
      <c r="C26" t="str">
        <f t="shared" si="0"/>
        <v>9-RIO BLANCO</v>
      </c>
    </row>
    <row r="27" spans="1:3" x14ac:dyDescent="0.25">
      <c r="A27" s="1" t="s">
        <v>74</v>
      </c>
      <c r="B27">
        <v>10</v>
      </c>
      <c r="C27" t="str">
        <f t="shared" si="0"/>
        <v>10-PUEBLO</v>
      </c>
    </row>
    <row r="28" spans="1:3" x14ac:dyDescent="0.25">
      <c r="A28" s="1" t="s">
        <v>31</v>
      </c>
      <c r="B28">
        <v>11</v>
      </c>
      <c r="C28" t="str">
        <f t="shared" si="0"/>
        <v>11-CHAFFEE</v>
      </c>
    </row>
    <row r="29" spans="1:3" x14ac:dyDescent="0.25">
      <c r="A29" s="1" t="s">
        <v>37</v>
      </c>
      <c r="B29">
        <v>11</v>
      </c>
      <c r="C29" t="str">
        <f t="shared" si="0"/>
        <v>11-CUSTER</v>
      </c>
    </row>
    <row r="30" spans="1:3" x14ac:dyDescent="0.25">
      <c r="A30" s="1" t="s">
        <v>45</v>
      </c>
      <c r="B30">
        <v>11</v>
      </c>
      <c r="C30" t="str">
        <f t="shared" si="0"/>
        <v>11-FREMONT</v>
      </c>
    </row>
    <row r="31" spans="1:3" x14ac:dyDescent="0.25">
      <c r="A31" s="1" t="s">
        <v>70</v>
      </c>
      <c r="B31">
        <v>11</v>
      </c>
      <c r="C31" t="str">
        <f t="shared" si="0"/>
        <v>11-PARK</v>
      </c>
    </row>
    <row r="32" spans="1:3" x14ac:dyDescent="0.25">
      <c r="A32" s="1" t="s">
        <v>24</v>
      </c>
      <c r="B32">
        <v>12</v>
      </c>
      <c r="C32" t="str">
        <f t="shared" si="0"/>
        <v>12-ALAMOSA</v>
      </c>
    </row>
    <row r="33" spans="1:3" x14ac:dyDescent="0.25">
      <c r="A33" s="1" t="s">
        <v>34</v>
      </c>
      <c r="B33">
        <v>12</v>
      </c>
      <c r="C33" t="str">
        <f t="shared" si="0"/>
        <v>12-CONEJOS</v>
      </c>
    </row>
    <row r="34" spans="1:3" x14ac:dyDescent="0.25">
      <c r="A34" s="1" t="s">
        <v>35</v>
      </c>
      <c r="B34">
        <v>12</v>
      </c>
      <c r="C34" t="str">
        <f t="shared" si="0"/>
        <v>12-COSTILLA</v>
      </c>
    </row>
    <row r="35" spans="1:3" x14ac:dyDescent="0.25">
      <c r="A35" s="1" t="s">
        <v>63</v>
      </c>
      <c r="B35">
        <v>12</v>
      </c>
      <c r="C35" t="str">
        <f t="shared" si="0"/>
        <v>12-MINERAL</v>
      </c>
    </row>
    <row r="36" spans="1:3" x14ac:dyDescent="0.25">
      <c r="A36" s="1" t="s">
        <v>76</v>
      </c>
      <c r="B36">
        <v>12</v>
      </c>
      <c r="C36" t="str">
        <f t="shared" si="0"/>
        <v>12-RIO GRANDE</v>
      </c>
    </row>
    <row r="37" spans="1:3" x14ac:dyDescent="0.25">
      <c r="A37" s="1" t="s">
        <v>78</v>
      </c>
      <c r="B37">
        <v>12</v>
      </c>
      <c r="C37" t="str">
        <f t="shared" si="0"/>
        <v>12-SAGUACHE</v>
      </c>
    </row>
    <row r="38" spans="1:3" x14ac:dyDescent="0.25">
      <c r="A38" s="1" t="s">
        <v>55</v>
      </c>
      <c r="B38">
        <v>13</v>
      </c>
      <c r="C38" t="str">
        <f t="shared" si="0"/>
        <v>13-KIT CARSON</v>
      </c>
    </row>
    <row r="39" spans="1:3" x14ac:dyDescent="0.25">
      <c r="A39" s="1" t="s">
        <v>61</v>
      </c>
      <c r="B39">
        <v>13</v>
      </c>
      <c r="C39" t="str">
        <f t="shared" si="0"/>
        <v>13-LOGAN</v>
      </c>
    </row>
    <row r="40" spans="1:3" x14ac:dyDescent="0.25">
      <c r="A40" s="1" t="s">
        <v>67</v>
      </c>
      <c r="B40">
        <v>13</v>
      </c>
      <c r="C40" t="str">
        <f t="shared" si="0"/>
        <v>13-MORGAN</v>
      </c>
    </row>
    <row r="41" spans="1:3" x14ac:dyDescent="0.25">
      <c r="A41" s="1" t="s">
        <v>71</v>
      </c>
      <c r="B41">
        <v>13</v>
      </c>
      <c r="C41" t="str">
        <f t="shared" si="0"/>
        <v>13-PHILLIPS</v>
      </c>
    </row>
    <row r="42" spans="1:3" x14ac:dyDescent="0.25">
      <c r="A42" s="1" t="s">
        <v>81</v>
      </c>
      <c r="B42">
        <v>13</v>
      </c>
      <c r="C42" t="str">
        <f t="shared" si="0"/>
        <v>13-SEDGWICK</v>
      </c>
    </row>
    <row r="43" spans="1:3" x14ac:dyDescent="0.25">
      <c r="A43" s="1" t="s">
        <v>84</v>
      </c>
      <c r="B43">
        <v>13</v>
      </c>
      <c r="C43" t="str">
        <f t="shared" si="0"/>
        <v>13-WASHINGTON</v>
      </c>
    </row>
    <row r="44" spans="1:3" x14ac:dyDescent="0.25">
      <c r="A44" s="1" t="s">
        <v>86</v>
      </c>
      <c r="B44">
        <v>13</v>
      </c>
      <c r="C44" t="str">
        <f t="shared" si="0"/>
        <v>13-YUMA</v>
      </c>
    </row>
    <row r="45" spans="1:3" x14ac:dyDescent="0.25">
      <c r="A45" s="1" t="s">
        <v>48</v>
      </c>
      <c r="B45">
        <v>14</v>
      </c>
      <c r="C45" t="str">
        <f t="shared" si="0"/>
        <v>14-GRAND</v>
      </c>
    </row>
    <row r="46" spans="1:3" x14ac:dyDescent="0.25">
      <c r="A46" s="1" t="s">
        <v>64</v>
      </c>
      <c r="B46">
        <v>14</v>
      </c>
      <c r="C46" t="str">
        <f t="shared" si="0"/>
        <v>14-MOFFAT</v>
      </c>
    </row>
    <row r="47" spans="1:3" x14ac:dyDescent="0.25">
      <c r="A47" s="1" t="s">
        <v>77</v>
      </c>
      <c r="B47">
        <v>14</v>
      </c>
      <c r="C47" t="str">
        <f t="shared" si="0"/>
        <v>14-ROUTT</v>
      </c>
    </row>
    <row r="48" spans="1:3" x14ac:dyDescent="0.25">
      <c r="A48" s="1" t="s">
        <v>27</v>
      </c>
      <c r="B48">
        <v>15</v>
      </c>
      <c r="C48" t="str">
        <f t="shared" si="0"/>
        <v>15-BACA</v>
      </c>
    </row>
    <row r="49" spans="1:3" x14ac:dyDescent="0.25">
      <c r="A49" s="1" t="s">
        <v>32</v>
      </c>
      <c r="B49">
        <v>15</v>
      </c>
      <c r="C49" t="str">
        <f t="shared" si="0"/>
        <v>15-CHEYENNE</v>
      </c>
    </row>
    <row r="50" spans="1:3" x14ac:dyDescent="0.25">
      <c r="A50" s="1" t="s">
        <v>54</v>
      </c>
      <c r="B50">
        <v>15</v>
      </c>
      <c r="C50" t="str">
        <f t="shared" si="0"/>
        <v>15-KIOWA</v>
      </c>
    </row>
    <row r="51" spans="1:3" x14ac:dyDescent="0.25">
      <c r="A51" s="1" t="s">
        <v>73</v>
      </c>
      <c r="B51">
        <v>15</v>
      </c>
      <c r="C51" t="str">
        <f t="shared" si="0"/>
        <v>15-PROWERS</v>
      </c>
    </row>
    <row r="52" spans="1:3" x14ac:dyDescent="0.25">
      <c r="A52" s="1" t="s">
        <v>28</v>
      </c>
      <c r="B52">
        <v>16</v>
      </c>
      <c r="C52" t="str">
        <f t="shared" si="0"/>
        <v>16-BENT</v>
      </c>
    </row>
    <row r="53" spans="1:3" x14ac:dyDescent="0.25">
      <c r="A53" s="1" t="s">
        <v>36</v>
      </c>
      <c r="B53">
        <v>16</v>
      </c>
      <c r="C53" t="str">
        <f t="shared" si="0"/>
        <v>16-CROWLEY</v>
      </c>
    </row>
    <row r="54" spans="1:3" x14ac:dyDescent="0.25">
      <c r="A54" s="1" t="s">
        <v>68</v>
      </c>
      <c r="B54">
        <v>16</v>
      </c>
      <c r="C54" t="str">
        <f t="shared" si="0"/>
        <v>16-OTERO</v>
      </c>
    </row>
    <row r="55" spans="1:3" x14ac:dyDescent="0.25">
      <c r="A55" s="1" t="s">
        <v>23</v>
      </c>
      <c r="B55">
        <v>17</v>
      </c>
      <c r="C55" t="str">
        <f t="shared" si="0"/>
        <v>17-ADAMS</v>
      </c>
    </row>
    <row r="56" spans="1:3" x14ac:dyDescent="0.25">
      <c r="A56" s="1" t="s">
        <v>30</v>
      </c>
      <c r="B56">
        <v>17</v>
      </c>
      <c r="C56" t="str">
        <f t="shared" si="0"/>
        <v>17-BROOMFIELD</v>
      </c>
    </row>
    <row r="57" spans="1:3" x14ac:dyDescent="0.25">
      <c r="A57" s="1" t="s">
        <v>25</v>
      </c>
      <c r="B57">
        <v>18</v>
      </c>
      <c r="C57" t="str">
        <f t="shared" si="0"/>
        <v>18-ARAPAHOE</v>
      </c>
    </row>
    <row r="58" spans="1:3" x14ac:dyDescent="0.25">
      <c r="A58" s="1" t="s">
        <v>41</v>
      </c>
      <c r="B58">
        <v>18</v>
      </c>
      <c r="C58" t="str">
        <f t="shared" si="0"/>
        <v>18-DOUGLAS</v>
      </c>
    </row>
    <row r="59" spans="1:3" x14ac:dyDescent="0.25">
      <c r="A59" s="1" t="s">
        <v>44</v>
      </c>
      <c r="B59">
        <v>18</v>
      </c>
      <c r="C59" t="str">
        <f t="shared" si="0"/>
        <v>18-ELBERT</v>
      </c>
    </row>
    <row r="60" spans="1:3" x14ac:dyDescent="0.25">
      <c r="A60" s="1" t="s">
        <v>60</v>
      </c>
      <c r="B60">
        <v>18</v>
      </c>
      <c r="C60" t="str">
        <f t="shared" si="0"/>
        <v>18-LINCOLN</v>
      </c>
    </row>
    <row r="61" spans="1:3" x14ac:dyDescent="0.25">
      <c r="A61" s="1" t="s">
        <v>85</v>
      </c>
      <c r="B61">
        <v>19</v>
      </c>
      <c r="C61" t="str">
        <f t="shared" si="0"/>
        <v>19-WELD</v>
      </c>
    </row>
    <row r="62" spans="1:3" x14ac:dyDescent="0.25">
      <c r="A62" s="1" t="s">
        <v>29</v>
      </c>
      <c r="B62">
        <v>20</v>
      </c>
      <c r="C62" t="str">
        <f t="shared" si="0"/>
        <v>20-BOULDER</v>
      </c>
    </row>
    <row r="63" spans="1:3" x14ac:dyDescent="0.25">
      <c r="A63" s="1" t="s">
        <v>62</v>
      </c>
      <c r="B63">
        <v>21</v>
      </c>
      <c r="C63" t="str">
        <f t="shared" si="0"/>
        <v>21-MESA</v>
      </c>
    </row>
    <row r="64" spans="1:3" x14ac:dyDescent="0.25">
      <c r="A64" s="1" t="s">
        <v>40</v>
      </c>
      <c r="B64">
        <v>22</v>
      </c>
      <c r="C64" t="str">
        <f t="shared" si="0"/>
        <v>22-DOLORES</v>
      </c>
    </row>
    <row r="65" spans="1:3" x14ac:dyDescent="0.25">
      <c r="A65" s="1" t="s">
        <v>65</v>
      </c>
      <c r="B65">
        <v>22</v>
      </c>
      <c r="C65" t="str">
        <f t="shared" si="0"/>
        <v>22-MONTEZUMA</v>
      </c>
    </row>
  </sheetData>
  <sheetProtection selectLockedCells="1" selectUnlockedCells="1"/>
  <sortState xmlns:xlrd2="http://schemas.microsoft.com/office/spreadsheetml/2017/richdata2" ref="A2:C65">
    <sortCondition ref="C2:C65"/>
    <sortCondition ref="A2:A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8802-9811-451F-B7D1-62B3C7385538}">
  <dimension ref="A1:B7"/>
  <sheetViews>
    <sheetView workbookViewId="0">
      <selection sqref="A1:J1"/>
    </sheetView>
  </sheetViews>
  <sheetFormatPr defaultRowHeight="15" x14ac:dyDescent="0.25"/>
  <cols>
    <col min="1" max="1" width="15.28515625" bestFit="1" customWidth="1"/>
  </cols>
  <sheetData>
    <row r="1" spans="1:2" x14ac:dyDescent="0.25">
      <c r="A1" t="s">
        <v>13</v>
      </c>
      <c r="B1">
        <v>80</v>
      </c>
    </row>
    <row r="2" spans="1:2" x14ac:dyDescent="0.25">
      <c r="A2" t="s">
        <v>92</v>
      </c>
      <c r="B2">
        <v>44</v>
      </c>
    </row>
    <row r="3" spans="1:2" x14ac:dyDescent="0.25">
      <c r="A3" t="s">
        <v>14</v>
      </c>
      <c r="B3">
        <v>32</v>
      </c>
    </row>
    <row r="6" spans="1:2" x14ac:dyDescent="0.25">
      <c r="A6" t="s">
        <v>93</v>
      </c>
    </row>
    <row r="7" spans="1:2" x14ac:dyDescent="0.25">
      <c r="A7" t="s">
        <v>94</v>
      </c>
      <c r="B7" s="16">
        <v>0.5</v>
      </c>
    </row>
  </sheetData>
  <sheetProtection algorithmName="SHA-512" hashValue="9BqGKwsVsAjgXCio5jd7SuhC9MnBDaVMXISjM1/vUj8wwG3pgAP3+fOXpSL7vrBO+l1RhdindYQA+69JXyqcMw==" saltValue="VUJ06Ij6/4+JesXdrCoc6g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AE00-6FBA-471F-81A9-ECB532C63732}">
  <dimension ref="A1:A4"/>
  <sheetViews>
    <sheetView workbookViewId="0">
      <selection sqref="A1:J1"/>
    </sheetView>
  </sheetViews>
  <sheetFormatPr defaultRowHeight="15" x14ac:dyDescent="0.25"/>
  <cols>
    <col min="1" max="1" width="25" bestFit="1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sheetProtection algorithmName="SHA-512" hashValue="5Rh9fO+uH/Bx+mdqy199ub6zKcgyVOQSfGSxfUH8viF5BhKEk3kh18t3Blbc4aNDRkEesj/ebCBOMgceUAy2bQ==" saltValue="5rZURYx4SSp8d1lxiB2sI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B797-12DB-4F19-83CE-26B5B4DBC91A}">
  <dimension ref="A1:A2"/>
  <sheetViews>
    <sheetView workbookViewId="0">
      <selection sqref="A1:J1"/>
    </sheetView>
  </sheetViews>
  <sheetFormatPr defaultRowHeight="15" x14ac:dyDescent="0.25"/>
  <cols>
    <col min="1" max="1" width="10.7109375" bestFit="1" customWidth="1"/>
  </cols>
  <sheetData>
    <row r="1" spans="1:1" x14ac:dyDescent="0.25">
      <c r="A1" s="2">
        <v>43831</v>
      </c>
    </row>
    <row r="2" spans="1:1" x14ac:dyDescent="0.25">
      <c r="A2" s="2">
        <v>46022</v>
      </c>
    </row>
  </sheetData>
  <sheetProtection algorithmName="SHA-512" hashValue="SPja0Tt5iBaEPLwTKlDB20J/5uBCEfvXUbZhdL4KBLcNd/iKMUPXhPhTTa38QOsCCDh/2lo1wgslOLrLd4CZNw==" saltValue="EMIMJPFaXdW8iaZsic8GSQ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661D9-11BA-45CE-ABF0-86EE323B531A}">
  <dimension ref="A1:B7"/>
  <sheetViews>
    <sheetView workbookViewId="0">
      <selection sqref="A1:J1"/>
    </sheetView>
  </sheetViews>
  <sheetFormatPr defaultRowHeight="15" x14ac:dyDescent="0.25"/>
  <cols>
    <col min="1" max="1" width="10.5703125" bestFit="1" customWidth="1"/>
    <col min="2" max="2" width="11.140625" bestFit="1" customWidth="1"/>
  </cols>
  <sheetData>
    <row r="1" spans="1:2" x14ac:dyDescent="0.25">
      <c r="A1" s="27" t="s">
        <v>96</v>
      </c>
      <c r="B1" s="27" t="s">
        <v>106</v>
      </c>
    </row>
    <row r="2" spans="1:2" x14ac:dyDescent="0.25">
      <c r="A2" t="s">
        <v>98</v>
      </c>
      <c r="B2" t="s">
        <v>104</v>
      </c>
    </row>
    <row r="3" spans="1:2" x14ac:dyDescent="0.25">
      <c r="A3" t="s">
        <v>99</v>
      </c>
      <c r="B3" t="s">
        <v>104</v>
      </c>
    </row>
    <row r="4" spans="1:2" x14ac:dyDescent="0.25">
      <c r="A4" t="s">
        <v>100</v>
      </c>
      <c r="B4" t="s">
        <v>104</v>
      </c>
    </row>
    <row r="5" spans="1:2" x14ac:dyDescent="0.25">
      <c r="A5" t="s">
        <v>101</v>
      </c>
      <c r="B5" t="s">
        <v>104</v>
      </c>
    </row>
    <row r="6" spans="1:2" x14ac:dyDescent="0.25">
      <c r="A6" t="s">
        <v>102</v>
      </c>
      <c r="B6" t="s">
        <v>105</v>
      </c>
    </row>
    <row r="7" spans="1:2" x14ac:dyDescent="0.25">
      <c r="A7" t="s">
        <v>103</v>
      </c>
      <c r="B7" t="s">
        <v>105</v>
      </c>
    </row>
  </sheetData>
  <sheetProtection algorithmName="SHA-512" hashValue="3U3Ghj2bYAlUtNLq3ASm09lzs2a6gv1A5xt4Lg7oJ4f4x8y2GbwwelToLnvftv4L+baerlgy1dgIfvx2mD5AgQ==" saltValue="pLn+vOoT0gdOqH14XhvTnQ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39F6F27E1784684E93AC47B63BD09" ma:contentTypeVersion="4" ma:contentTypeDescription="Create a new document." ma:contentTypeScope="" ma:versionID="1fc4d9700b5bfbc0c730274edfb79055">
  <xsd:schema xmlns:xsd="http://www.w3.org/2001/XMLSchema" xmlns:xs="http://www.w3.org/2001/XMLSchema" xmlns:p="http://schemas.microsoft.com/office/2006/metadata/properties" xmlns:ns2="677d73d5-5904-496c-a235-cb690fadbcce" targetNamespace="http://schemas.microsoft.com/office/2006/metadata/properties" ma:root="true" ma:fieldsID="3c3eeac03386f14a5545ac30689539a5" ns2:_="">
    <xsd:import namespace="677d73d5-5904-496c-a235-cb690fadbc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d73d5-5904-496c-a235-cb690fadbc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7F5B0-8CA7-4217-A39B-71C05087B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7d73d5-5904-496c-a235-cb690fadbc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6D5643-D437-479E-8963-553B422303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2A359-ECC6-4814-ADDF-4F33146C75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Billing form</vt:lpstr>
      <vt:lpstr>Judicial districts</vt:lpstr>
      <vt:lpstr>Personas and rates</vt:lpstr>
      <vt:lpstr>Activity groups</vt:lpstr>
      <vt:lpstr>Date</vt:lpstr>
      <vt:lpstr>Other expenses</vt:lpstr>
      <vt:lpstr>'Billing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Chase</dc:creator>
  <cp:lastModifiedBy>Mark Teska</cp:lastModifiedBy>
  <cp:lastPrinted>2021-07-21T03:36:49Z</cp:lastPrinted>
  <dcterms:created xsi:type="dcterms:W3CDTF">2021-07-02T21:26:31Z</dcterms:created>
  <dcterms:modified xsi:type="dcterms:W3CDTF">2021-07-21T04:38:30Z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0x01010024339F6F27E1784684E93AC47B63BD09</vt:lpwstr>
  </property>
</Properties>
</file>